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20055" windowHeight="11595"/>
  </bookViews>
  <sheets>
    <sheet name="Приложение №13" sheetId="8" r:id="rId1"/>
  </sheets>
  <definedNames>
    <definedName name="_xlnm.Print_Titles" localSheetId="0">'Приложение №13'!$8:$9</definedName>
    <definedName name="_xlnm.Print_Area" localSheetId="0">'Приложение №13'!$A$1:$J$98</definedName>
  </definedNames>
  <calcPr calcId="114210" fullCalcOnLoad="1"/>
</workbook>
</file>

<file path=xl/calcChain.xml><?xml version="1.0" encoding="utf-8"?>
<calcChain xmlns="http://schemas.openxmlformats.org/spreadsheetml/2006/main">
  <c r="H93" i="8"/>
  <c r="I87"/>
  <c r="I86"/>
  <c r="I78"/>
  <c r="I77"/>
  <c r="I75"/>
  <c r="I74"/>
  <c r="I73"/>
  <c r="I72"/>
  <c r="I71"/>
  <c r="I70"/>
  <c r="H70"/>
  <c r="I69"/>
  <c r="I68"/>
  <c r="I67"/>
  <c r="I66"/>
  <c r="I49"/>
  <c r="I48"/>
  <c r="I47"/>
  <c r="I46"/>
  <c r="I45"/>
  <c r="I44"/>
  <c r="I43"/>
  <c r="I41"/>
  <c r="I40"/>
  <c r="I39"/>
  <c r="I38"/>
  <c r="I37"/>
  <c r="I36"/>
  <c r="I35"/>
  <c r="I34"/>
  <c r="I33"/>
  <c r="I32"/>
  <c r="I31"/>
  <c r="I30"/>
  <c r="I29"/>
  <c r="I28"/>
  <c r="G96"/>
  <c r="G93"/>
  <c r="G90"/>
  <c r="G89"/>
  <c r="G88"/>
  <c r="G87"/>
  <c r="G86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3"/>
  <c r="G62"/>
  <c r="G61"/>
  <c r="G60"/>
  <c r="G59"/>
  <c r="G58"/>
  <c r="G57"/>
  <c r="G56"/>
  <c r="G55"/>
  <c r="G53"/>
  <c r="G52"/>
  <c r="G51"/>
  <c r="G50"/>
  <c r="G49"/>
  <c r="G48"/>
  <c r="G47"/>
  <c r="G46"/>
  <c r="G45"/>
  <c r="G44"/>
  <c r="G43"/>
  <c r="G41"/>
  <c r="G40"/>
  <c r="G39"/>
  <c r="G38"/>
  <c r="G37"/>
  <c r="G36"/>
  <c r="G35"/>
  <c r="G34"/>
  <c r="G33"/>
  <c r="G32"/>
  <c r="G31"/>
  <c r="G30"/>
  <c r="G29"/>
  <c r="G28"/>
  <c r="G25"/>
  <c r="G24"/>
  <c r="G23"/>
  <c r="G22"/>
  <c r="G21"/>
  <c r="G20"/>
  <c r="G19"/>
  <c r="G18"/>
  <c r="G17"/>
  <c r="G16"/>
  <c r="G15"/>
  <c r="G14"/>
  <c r="G13"/>
  <c r="J96"/>
  <c r="G95"/>
  <c r="J95"/>
  <c r="G94"/>
  <c r="J94"/>
  <c r="J93"/>
  <c r="G92"/>
  <c r="J92"/>
  <c r="G91"/>
  <c r="J91"/>
  <c r="J90"/>
  <c r="J89"/>
  <c r="J88"/>
  <c r="J87"/>
  <c r="J86"/>
  <c r="G85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G65"/>
  <c r="J65"/>
  <c r="G64"/>
  <c r="J64"/>
  <c r="J63"/>
  <c r="J62"/>
  <c r="J61"/>
  <c r="J60"/>
  <c r="J59"/>
  <c r="J58"/>
  <c r="J57"/>
  <c r="J56"/>
  <c r="J55"/>
  <c r="G54"/>
  <c r="J54"/>
  <c r="J53"/>
  <c r="J52"/>
  <c r="J51"/>
  <c r="J50"/>
  <c r="J49"/>
  <c r="J48"/>
  <c r="J47"/>
  <c r="J46"/>
  <c r="J45"/>
  <c r="J44"/>
  <c r="J43"/>
  <c r="G42"/>
  <c r="J42"/>
  <c r="J41"/>
  <c r="J40"/>
  <c r="J39"/>
  <c r="J38"/>
  <c r="J37"/>
  <c r="J36"/>
  <c r="J35"/>
  <c r="J34"/>
  <c r="J33"/>
  <c r="J32"/>
  <c r="J31"/>
  <c r="J30"/>
  <c r="J29"/>
  <c r="J28"/>
  <c r="G27"/>
  <c r="J27"/>
  <c r="G26"/>
  <c r="J26"/>
  <c r="J25"/>
  <c r="J24"/>
  <c r="J23"/>
  <c r="J22"/>
  <c r="J21"/>
  <c r="J20"/>
  <c r="J19"/>
  <c r="J18"/>
  <c r="J17"/>
  <c r="J16"/>
  <c r="J15"/>
  <c r="J14"/>
  <c r="J13"/>
  <c r="G12"/>
  <c r="J12"/>
  <c r="G11"/>
  <c r="J11"/>
  <c r="G10"/>
  <c r="J10"/>
  <c r="I12"/>
  <c r="I11"/>
  <c r="I27"/>
  <c r="I42"/>
  <c r="I54"/>
  <c r="I26"/>
  <c r="I65"/>
  <c r="I85"/>
  <c r="I64"/>
  <c r="I95"/>
  <c r="I94"/>
  <c r="I92"/>
  <c r="I91"/>
  <c r="I10"/>
  <c r="H12"/>
  <c r="H11"/>
  <c r="H27"/>
  <c r="H42"/>
  <c r="H54"/>
  <c r="H26"/>
  <c r="H65"/>
  <c r="H85"/>
  <c r="H64"/>
  <c r="H92"/>
  <c r="H91"/>
  <c r="H95"/>
  <c r="H94"/>
  <c r="H10"/>
</calcChain>
</file>

<file path=xl/sharedStrings.xml><?xml version="1.0" encoding="utf-8"?>
<sst xmlns="http://schemas.openxmlformats.org/spreadsheetml/2006/main" count="191" uniqueCount="188">
  <si>
    <t>Массовый спорт</t>
  </si>
  <si>
    <t>Физическая культура и спорт</t>
  </si>
  <si>
    <t>Культура</t>
  </si>
  <si>
    <t>Культура, кинематография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</si>
  <si>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</si>
  <si>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</si>
  <si>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</si>
  <si>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</si>
  <si>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</si>
  <si>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</si>
  <si>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</si>
  <si>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</si>
  <si>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</si>
  <si>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поступлений целевого характера</t>
  </si>
  <si>
    <t>налоговых и неналоговых доходов</t>
  </si>
  <si>
    <t>в том числе за счет</t>
  </si>
  <si>
    <t>Код раздела, подраздела</t>
  </si>
  <si>
    <t>(рублей)</t>
  </si>
  <si>
    <t>Всего</t>
  </si>
  <si>
    <t>Строительство крытого катка с искусственным льдом по ул. Бархатовой в Советском административном округе города Омска</t>
  </si>
  <si>
    <t>Развитие культурно-исторического общественного комплекса "Омская крепость". Реконструкция комплекса зданий на территории культурно-исторического комплекса "Омская крепость"</t>
  </si>
  <si>
    <t>Строительство бассейна муниципального образовательного учреждения "Средняя общеобразовательная школа № 124", г. Омск</t>
  </si>
  <si>
    <t>Строительство общеобразовательной школы в микрорайоне "Рябиновка", г. Омск</t>
  </si>
  <si>
    <t>Реконструкция здания БОУ  "Средняя общеобразовательная школа  № 99 с углубленным изучением отдельных предметов" со строительством пристройки по ул. Молодова, 12 в Ленинском  административном округе г. Омска для размещения бюджетного образовательного учреждения, реализующего основную общеобразовательную программу дошкольного образования</t>
  </si>
  <si>
    <t>Реконструкция здания муниципального дошкольного образовательного учреждения "Детский сад № 4" в Советском административном округе города Омска и строительство пристройки к нему</t>
  </si>
  <si>
    <t>Строительство детского сада в микрорайоне "Рябиновка", г. Омск</t>
  </si>
  <si>
    <t>Строительство детского сада на 310 мест в микрорайоне № 5, г. Омск</t>
  </si>
  <si>
    <t>Реконструкция здания БОУ "Средняя общеобразовательная школа  № 107" со строительством пристройки по просп. Сибирский, 6 А в Ленинском административном округе г. Омска для размещения бюджетного образовательного учреждения, реализующего основную общеобразовательную программу дошкольного образования</t>
  </si>
  <si>
    <t>Реконструкция здания БОУ "Лицей № 149" со строительством пристройки по бульвару Заречный, 3 в Кировском административном округе г. Омска для размещения бюджетного образовательного учреждения, реализующего основную общеобразовательную программу дошкольного образования</t>
  </si>
  <si>
    <t>Строительство дошкольного учреждения в Центральном административном округе города Омска</t>
  </si>
  <si>
    <t>Строительство дошкольного образовательного учреждения по ул. Мельничная, г. Омск</t>
  </si>
  <si>
    <t>Строительство дошкольного учреждения в микрорайоне "Кристалл-2", г. Омск</t>
  </si>
  <si>
    <t>Реконструкция подземного пешеходного перехода в районе остановки общественного транспорта "Бульвар Зеленый" по ул. Лукашевича</t>
  </si>
  <si>
    <t>Строительство автомобильных дорог в рамках реализации проектов по комплексному развитию территорий, предусматривающих строительство жилья экономкласса, в районе ул. Молодова в Ленинском административном округе г. Омска</t>
  </si>
  <si>
    <t>Строительство автомобильных дорог в рамках реализации проектов по комплексному развитию территорий, предусматривающих строительство жилья экономкласса, в районе ул. Лобова в Ленинском административном округе г. Омска</t>
  </si>
  <si>
    <t>Реконструкция магистрали общегородского значения по ул. 21-я Амурская от ул. 24-я Северная до ул. Завертяева со строительством путепроводной развязки через железнодорожные пути в Центральном административном округе города Омска</t>
  </si>
  <si>
    <t>Строительство газовой котельной для обеспечения теплоснабжения социальных объектов в микрорайоне "Рябиновка"</t>
  </si>
  <si>
    <t>Строительство инженерных сетей в новом жилом районе "Амурский" в Центральном АО г. Омска</t>
  </si>
  <si>
    <t>Строительство инженерных сетей и инженерных сооружений в микрорайоне "Прибрежный" в Кировском административном округе города Омска</t>
  </si>
  <si>
    <t>Строительство закрытой ливневой канализации с очистными сооружениями вдоль ул. Завертяева</t>
  </si>
  <si>
    <t>Утверждено на 2015 год</t>
  </si>
  <si>
    <t>5.1.1</t>
  </si>
  <si>
    <t>5.1</t>
  </si>
  <si>
    <t>V</t>
  </si>
  <si>
    <t>4.1.1</t>
  </si>
  <si>
    <t>4.1</t>
  </si>
  <si>
    <t>IV</t>
  </si>
  <si>
    <t>3.2.5</t>
  </si>
  <si>
    <t>3.2.4</t>
  </si>
  <si>
    <t>3.2.3</t>
  </si>
  <si>
    <t>3.2.2</t>
  </si>
  <si>
    <t>3.2.1</t>
  </si>
  <si>
    <t>3.2</t>
  </si>
  <si>
    <t>3.1.19</t>
  </si>
  <si>
    <t>3.1.18</t>
  </si>
  <si>
    <t>3.1.17</t>
  </si>
  <si>
    <t>3.1.16</t>
  </si>
  <si>
    <t>3.1.15</t>
  </si>
  <si>
    <t>3.1.14</t>
  </si>
  <si>
    <t>3.1.13</t>
  </si>
  <si>
    <t>3.1.12</t>
  </si>
  <si>
    <t>3.1.11</t>
  </si>
  <si>
    <t>3.1.10</t>
  </si>
  <si>
    <t>3.1.9</t>
  </si>
  <si>
    <t>3.1.8</t>
  </si>
  <si>
    <t>3.1.7</t>
  </si>
  <si>
    <t>3.1.6</t>
  </si>
  <si>
    <t xml:space="preserve">Реконструкция здания БОУ "Средняя общеобразовательная школа № 55" со строительством пристройки по ул. Мельничная, 4 в Кировском административном округе г. Омска для размещения бюджетного образовательного учреждения, реализующего основную общеобразовательную программу дошкольного образования </t>
  </si>
  <si>
    <t>3.1.5</t>
  </si>
  <si>
    <t>3.1.4</t>
  </si>
  <si>
    <t>3.1.3</t>
  </si>
  <si>
    <t>3.1.2</t>
  </si>
  <si>
    <t>3.1.1</t>
  </si>
  <si>
    <t>3.1</t>
  </si>
  <si>
    <t>III</t>
  </si>
  <si>
    <t>2.3.9</t>
  </si>
  <si>
    <t>2.3.8</t>
  </si>
  <si>
    <t>Строительство линии наружного освещения по Красному переулку</t>
  </si>
  <si>
    <t>2.3.7</t>
  </si>
  <si>
    <t>Строительство линии наружного освещения вдоль проезда от жилого дома № 6/2 по ул. Калинина до ул. Чайковского (в сторону ул. 8-я Пролетарская)</t>
  </si>
  <si>
    <t>2.3.6</t>
  </si>
  <si>
    <t>2.3.5</t>
  </si>
  <si>
    <t>Строительство линии наружного освещения по Пушкинскому тракту</t>
  </si>
  <si>
    <t>2.3.4</t>
  </si>
  <si>
    <t>2.3.3</t>
  </si>
  <si>
    <t>2.3.2</t>
  </si>
  <si>
    <t>2.3.1</t>
  </si>
  <si>
    <t>2.3</t>
  </si>
  <si>
    <t>2.2.11</t>
  </si>
  <si>
    <t>2.2.10</t>
  </si>
  <si>
    <t>2.2.9</t>
  </si>
  <si>
    <t>2.2.8</t>
  </si>
  <si>
    <t>Обеспечение объектами инженерной инфраструктуры кварталов земельных участков, предоставляемых семьям, имеющим трех и более детей, для строительства индивидуальных жилых домов в районе ул. Молодова в Ленинском административном округе г. Омска</t>
  </si>
  <si>
    <t>2.2.7</t>
  </si>
  <si>
    <t>2.2.6</t>
  </si>
  <si>
    <t>Обеспечение объектами инженерной инфраструктуры кварталов земельных участков, предоставляемых семьям, имеющим трех и более детей, для строительства индивидуальных жилых домов в районе ул. Лобова в Ленинском административном округе г. Омска</t>
  </si>
  <si>
    <t>2.2.5</t>
  </si>
  <si>
    <t>Обеспечение объектами инженерной инфраструктуры кварталов земельных участков, предоставляемых семьям, имеющим трех и более детей, для строительства индивидуальных жилых домов в районе ул. Кондратюка и ул. 5-я Широтная в Кировском административном округе г. Омска</t>
  </si>
  <si>
    <t>2.2.4</t>
  </si>
  <si>
    <t>Обеспечение объектами инженерной инфраструктуры кварталов земельных участков, предоставляемых семьям, имеющим трех и более детей, для строительства индивидуальных жилых домов в районе ул. Маргелова и федеральной трассы М51 в Ленинском административном округе г. Омска</t>
  </si>
  <si>
    <t>2.2.3</t>
  </si>
  <si>
    <t>2.2.2</t>
  </si>
  <si>
    <t>2.2.1</t>
  </si>
  <si>
    <t>2.2</t>
  </si>
  <si>
    <t>2.1.14</t>
  </si>
  <si>
    <t>2.1.13</t>
  </si>
  <si>
    <t>2.1.12</t>
  </si>
  <si>
    <t>2.1.11</t>
  </si>
  <si>
    <t>2.1.10</t>
  </si>
  <si>
    <t>2.1.9</t>
  </si>
  <si>
    <t>2.1.8</t>
  </si>
  <si>
    <t>2.1.7</t>
  </si>
  <si>
    <t>2.1.6</t>
  </si>
  <si>
    <t>2.1.5</t>
  </si>
  <si>
    <t>2.1.4</t>
  </si>
  <si>
    <t>2.1.3</t>
  </si>
  <si>
    <t>2.1.2</t>
  </si>
  <si>
    <t>2.1.1</t>
  </si>
  <si>
    <t>2.1</t>
  </si>
  <si>
    <t>II</t>
  </si>
  <si>
    <t>1.1.13</t>
  </si>
  <si>
    <t>1.1.12</t>
  </si>
  <si>
    <t>1.1.11</t>
  </si>
  <si>
    <t>1.1.10</t>
  </si>
  <si>
    <t>1.1.9</t>
  </si>
  <si>
    <t>1.1.8</t>
  </si>
  <si>
    <t>1.1.7</t>
  </si>
  <si>
    <t>1.1.6</t>
  </si>
  <si>
    <t>1.1.5</t>
  </si>
  <si>
    <t>1.1.4</t>
  </si>
  <si>
    <t>1.1.3</t>
  </si>
  <si>
    <t>1.1.2</t>
  </si>
  <si>
    <t>Реконструкция и строительство автомобильной дороги по ул. 21-я Амурская – ул. Завертяева от путепроводной развязки через железнодорожные пути до ул. Донецкая</t>
  </si>
  <si>
    <t>1.1.1</t>
  </si>
  <si>
    <t>1.1</t>
  </si>
  <si>
    <t>I</t>
  </si>
  <si>
    <t>Наименование раздела, подраздела, объекта</t>
  </si>
  <si>
    <t>№ п/п</t>
  </si>
  <si>
    <t>Строительство автомобильных дорог в рамках реализации проектов по комплексному развитию территорий, предусматривающих строительство жилья экономкласса, в районе ул. Маргелова и федеральной трассы М51 в Ленинском административном округе
г. Омска</t>
  </si>
  <si>
    <t>Строительство автомобильных дорог в рамках реализации проектов по комплексному развитию территорий, предусматривающих строительство жилья экономкласса, юго-западнее строения № 20 по ул. Молодова в Ленинском административном округе
г. Омска</t>
  </si>
  <si>
    <t>Обеспечение объектами инженерной инфраструктуры кварталов земельных участков, предоставляемых семьям, имеющим трех и более детей, для строительства индивидуальных жилых домов юго-западнее строения
№ 20 по ул. Молодова в Ленинском административном округе г. Омска</t>
  </si>
  <si>
    <t>Исполнено за 2015 год</t>
  </si>
  <si>
    <t>Процент исполнения</t>
  </si>
  <si>
    <t xml:space="preserve">        Муниципальным заказчиком по объектам адресной инвестиционной программы города Омска определен департамент строительства Администрации города Омска. 
        По объекту "Развитие культурно-исторического общественного комплекса "Омская крепость". Реконструкция комплекса зданий на территории культурно-исторического комплекса "Омская крепость" (п. 4.1.1) муниципальными заказчиками определены: 
        - департамент строительства Администрации города Омска (выполнение строительно-монтажных работ: утверждено – 7 740 223,16 руб., исполнено – 347 838,00 руб.);
        - департамент культуры Администрации города Омска (разработка проектно-сметной документации: утверждено – 9 727 316,10 руб., исполнено – 4 242 989,32 руб.).</t>
  </si>
  <si>
    <t>Реконструкция и строительство путепровода по 
ул. Торговая в районе  станции "Карбышево"</t>
  </si>
  <si>
    <t>Реконструкция магистрали общегородского значения по ул. 24-я Северная от ул. Королева до 
ул. 21-я Амурская в Центральном административном округе города Омска</t>
  </si>
  <si>
    <t>Реконструкция автомобильной дороги по 
ул. Андрианова</t>
  </si>
  <si>
    <t>Строительство автомобильных дорог в рамках реализации проектов по комплексному развитию территорий, предусматривающих строительство жилья экономкласса, в районе ул. Кондратюка и 
ул. 5-я Широтная в Кировском административном округе г. Омска</t>
  </si>
  <si>
    <t>Строительство и реконструкция автомобильной дороги от моста им. 60-летия Победы по 
ул. 3-я Островская, ул. Крупской от 
б. Архитекторов до ул. Перелета</t>
  </si>
  <si>
    <t>Строительство многоквартирных домов в районе 
ул. Завертяева для переселения граждан из аварийного жилищного фонда. Жилой дом № 1</t>
  </si>
  <si>
    <t>Строительство многоквартирных домов в районе 
ул. Завертяева для переселения граждан из аварийного жилищного фонда. Жилой дом № 2</t>
  </si>
  <si>
    <t>Строительство многоквартирных домов в районе 
ул. Завертяева для переселения граждан из аварийного жилищного фонда. Жилой дом № 3</t>
  </si>
  <si>
    <t>Строительство многоквартирных домов в районе 
ул. Завертяева для переселения граждан из аварийного жилищного фонда. Жилой дом № 4</t>
  </si>
  <si>
    <t>Строительство многоквартирных домов в районе 
ул. Завертяева для переселения граждан из аварийного жилищного фонда. Жилой дом № 5</t>
  </si>
  <si>
    <t>Строительство многоквартирных домов в районе 
ул. Завертяева для переселения граждан из аварийного жилищного фонда. Жилой дом № 6</t>
  </si>
  <si>
    <t>Строительство многоквартирных домов в районе 
ул. Завертяева для переселения граждан из аварийного жилищного фонда. Жилой дом № 7</t>
  </si>
  <si>
    <t>Строительство многоквартирных домов в районе 
ул. Завертяева для переселения граждан из аварийного жилищного фонда. Жилой дом № 8</t>
  </si>
  <si>
    <t>Строительство многоквартирных домов в районе 
ул. Завертяева для переселения граждан из аварийного жилищного фонда. Жилой дом № 9</t>
  </si>
  <si>
    <t>Строительство многоквартирных домов в районе 
ул. Завертяева для переселения граждан из аварийного жилищного фонда. Жилой дом № 10</t>
  </si>
  <si>
    <t>Строительство многоквартирных домов в районе 
ул. Завертяева для переселения граждан из аварийного жилищного фонда. Жилой дом № 12</t>
  </si>
  <si>
    <t>Строительство многоквартирных домов в районе 
ул. Завертяева для переселения граждан из аварийного жилищного фонда. Жилой дом № 13</t>
  </si>
  <si>
    <t>Строительство многоквартирных домов в районе 
ул. Завертяева для переселения граждан из аварийного жилищного фонда. Жилой дом № 14</t>
  </si>
  <si>
    <t>Строительство многоквартирных домов в районе 
ул. Завертяева для переселения граждан из аварийного жилищного фонда. Жилой дом № 17</t>
  </si>
  <si>
    <t>Строительство внеплощадочных сетей в районе 
ул. Завертяева для комплексной застройки территории</t>
  </si>
  <si>
    <t>Строительство линии наружного освещения  по 
ул. Гризодубовой (на участке от дома № 7 до дома № 10)</t>
  </si>
  <si>
    <t>Строительство линии наружного освещения по 
ул. Барабинская (на участке от ул. Кирова до ул. Полевая)</t>
  </si>
  <si>
    <t>Строительство линии наружного освещения города Омска по ул. 2-я Солнечная (на участке от 
ул. Волгоградская до поворота на РЭБ КАО г. Омска)</t>
  </si>
  <si>
    <t>Строительство линии наружного освещения по 
ул. Потанина (на участке от ул. Учебная до ул. 9-я Линия)</t>
  </si>
  <si>
    <t>Строительство линии наружного освещения по 
ул. 9-я Любинская</t>
  </si>
  <si>
    <t>Строительство линии наружного освещения на участке дороги вдоль улицы 7-я Ремесленная в границах территории, относящейся к БОУ г. Омска "Средняя общеобразовательная школа № 13 имени А.С. Пушкина"</t>
  </si>
  <si>
    <t>Строительство дошкольного учреждения по 
просп. Космический, г. Омск</t>
  </si>
  <si>
    <t>Реконструкция здания БОУ "Средняя общеобразовательная школа  № 161" со строительством пристройки  в микрорайоне Входной  в Ленинском  административном округе 
г. Омска для размещения бюджетного образовательного учреждения, реализующего основную общеобразовательную программу дошкольного образования</t>
  </si>
  <si>
    <t>Строительство дошкольного учреждения по 
ул. Талалихина в Кировском административном округе города Омска</t>
  </si>
  <si>
    <t>Строительство дошкольного учреждения по 
ул. Завертяева, г. Омск</t>
  </si>
  <si>
    <t>Строительство дошкольного учреждения по 
ул. 1-я Станционная, г. Омск</t>
  </si>
  <si>
    <t>Строительство дошкольного учреждения по 
ул. Конева в микрорайоне № 12, г. Омск</t>
  </si>
  <si>
    <t>Строительство дошкольного учреждения по 
ул. Лисицкого, г. Омск</t>
  </si>
  <si>
    <t>Строительство дошкольного учреждения в 
пос. Биофабрика, г. Омск</t>
  </si>
  <si>
    <t>Строительство школы на 550 мест в микрорайоне 
№ 5, г. Омск</t>
  </si>
  <si>
    <t>Строительство общеобразовательной школы по 
ул. Мельничная, г. Омск</t>
  </si>
  <si>
    <t>Строительство общеобразовательной школы по 
ул. Завертяева, г. Омск</t>
  </si>
  <si>
    <t>Строительство транспортной развязки на пересечении 
ул. 15-я Рабочая с ул. Хабаровская со строительством путепровода через железнодорожные пути, этап 1</t>
  </si>
  <si>
    <t>Строительство подстанции 110/10кВ "Садовая" и 
КЛ-110кВ ("Ульяновская" – "Садовая")</t>
  </si>
  <si>
    <t>Строительство дошкольного учреждения на территории БОУ "Средняя общеобразовательная школа № 138" по            ул. 22 Рабочая, 80, г. Омск</t>
  </si>
  <si>
    <t>к Решению Омского городского Совета</t>
  </si>
  <si>
    <t>от _____________________№________</t>
  </si>
  <si>
    <t>Адресная инвестиционная программа города Омска за 2015 год</t>
  </si>
  <si>
    <t>Приложение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</si>
</sst>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;[Red]\-#,##0.00"/>
    <numFmt numFmtId="165" formatCode="00\ 00"/>
    <numFmt numFmtId="166" formatCode="000\.00\.00"/>
    <numFmt numFmtId="167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2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1"/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0" xfId="1" applyAlignment="1">
      <alignment vertical="center"/>
    </xf>
    <xf numFmtId="0" fontId="2" fillId="0" borderId="1" xfId="1" applyNumberFormat="1" applyFont="1" applyFill="1" applyBorder="1" applyAlignment="1" applyProtection="1">
      <alignment horizontal="centerContinuous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2" applyFont="1" applyFill="1" applyAlignment="1">
      <alignment horizontal="right"/>
    </xf>
    <xf numFmtId="4" fontId="5" fillId="0" borderId="0" xfId="3" applyNumberFormat="1" applyFont="1" applyFill="1" applyAlignment="1">
      <alignment horizontal="right" vertical="center"/>
    </xf>
    <xf numFmtId="0" fontId="5" fillId="0" borderId="0" xfId="1" applyFont="1"/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justify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Приложения 2005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99"/>
  <sheetViews>
    <sheetView showGridLines="0" tabSelected="1" view="pageBreakPreview" zoomScaleSheetLayoutView="110" workbookViewId="0">
      <selection activeCell="J2" sqref="J2"/>
    </sheetView>
  </sheetViews>
  <sheetFormatPr defaultRowHeight="12.75"/>
  <cols>
    <col min="1" max="1" width="7.85546875" style="1" customWidth="1"/>
    <col min="2" max="2" width="62.42578125" style="1" customWidth="1"/>
    <col min="3" max="3" width="16" style="1" customWidth="1"/>
    <col min="4" max="5" width="20" style="1" customWidth="1"/>
    <col min="6" max="7" width="19.42578125" style="1" customWidth="1"/>
    <col min="8" max="8" width="17.85546875" style="1" customWidth="1"/>
    <col min="9" max="9" width="19.42578125" style="1" customWidth="1"/>
    <col min="10" max="10" width="15.28515625" style="1" customWidth="1"/>
    <col min="11" max="16384" width="9.140625" style="1"/>
  </cols>
  <sheetData>
    <row r="1" spans="1:10" ht="30.75">
      <c r="A1" s="20"/>
      <c r="B1" s="20"/>
      <c r="C1" s="20"/>
      <c r="D1" s="20"/>
      <c r="E1" s="20"/>
      <c r="F1" s="20"/>
      <c r="G1" s="20"/>
      <c r="H1" s="20"/>
      <c r="I1" s="20"/>
      <c r="J1" s="18" t="s">
        <v>187</v>
      </c>
    </row>
    <row r="2" spans="1:10" ht="30.75">
      <c r="A2" s="20"/>
      <c r="B2" s="20"/>
      <c r="C2" s="20"/>
      <c r="D2" s="20"/>
      <c r="E2" s="20"/>
      <c r="F2" s="20"/>
      <c r="G2" s="20"/>
      <c r="H2" s="20"/>
      <c r="I2" s="20"/>
      <c r="J2" s="18" t="s">
        <v>184</v>
      </c>
    </row>
    <row r="3" spans="1:10" ht="30.75">
      <c r="A3" s="20"/>
      <c r="B3" s="20"/>
      <c r="C3" s="20"/>
      <c r="D3" s="20"/>
      <c r="E3" s="20"/>
      <c r="F3" s="20"/>
      <c r="G3" s="20"/>
      <c r="H3" s="20"/>
      <c r="I3" s="20"/>
      <c r="J3" s="19" t="s">
        <v>185</v>
      </c>
    </row>
    <row r="4" spans="1:10" ht="30.75">
      <c r="A4" s="20"/>
      <c r="B4" s="20"/>
      <c r="C4" s="20"/>
      <c r="D4" s="20"/>
      <c r="E4" s="20"/>
      <c r="F4" s="20"/>
      <c r="G4" s="20"/>
      <c r="H4" s="20"/>
      <c r="I4" s="20"/>
      <c r="J4" s="20"/>
    </row>
    <row r="5" spans="1:10" ht="30.75">
      <c r="A5" s="24" t="s">
        <v>186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ht="30.75">
      <c r="A6" s="17"/>
      <c r="B6" s="21"/>
      <c r="C6" s="17"/>
      <c r="D6" s="21"/>
      <c r="E6" s="21"/>
      <c r="F6" s="21"/>
      <c r="G6" s="20"/>
      <c r="H6" s="20"/>
      <c r="I6" s="20"/>
      <c r="J6" s="20"/>
    </row>
    <row r="7" spans="1:10" ht="18.75">
      <c r="A7" s="13"/>
      <c r="B7" s="4"/>
      <c r="C7" s="13"/>
      <c r="D7" s="4"/>
      <c r="E7" s="7"/>
      <c r="J7" s="5" t="s">
        <v>17</v>
      </c>
    </row>
    <row r="8" spans="1:10" ht="18.75">
      <c r="A8" s="23" t="s">
        <v>137</v>
      </c>
      <c r="B8" s="23" t="s">
        <v>136</v>
      </c>
      <c r="C8" s="23" t="s">
        <v>16</v>
      </c>
      <c r="D8" s="23" t="s">
        <v>40</v>
      </c>
      <c r="E8" s="15" t="s">
        <v>15</v>
      </c>
      <c r="F8" s="15"/>
      <c r="G8" s="23" t="s">
        <v>141</v>
      </c>
      <c r="H8" s="15" t="s">
        <v>15</v>
      </c>
      <c r="I8" s="15"/>
      <c r="J8" s="23" t="s">
        <v>142</v>
      </c>
    </row>
    <row r="9" spans="1:10" ht="62.25" customHeight="1">
      <c r="A9" s="23"/>
      <c r="B9" s="23"/>
      <c r="C9" s="23"/>
      <c r="D9" s="23"/>
      <c r="E9" s="3" t="s">
        <v>14</v>
      </c>
      <c r="F9" s="3" t="s">
        <v>13</v>
      </c>
      <c r="G9" s="23"/>
      <c r="H9" s="3" t="s">
        <v>14</v>
      </c>
      <c r="I9" s="3" t="s">
        <v>13</v>
      </c>
      <c r="J9" s="23"/>
    </row>
    <row r="10" spans="1:10" ht="18.75">
      <c r="A10" s="8"/>
      <c r="B10" s="12" t="s">
        <v>18</v>
      </c>
      <c r="C10" s="11"/>
      <c r="D10" s="2">
        <v>4335657573.46</v>
      </c>
      <c r="E10" s="2">
        <v>1103142790.3199999</v>
      </c>
      <c r="F10" s="10">
        <v>3232514783.1400008</v>
      </c>
      <c r="G10" s="2">
        <f>G11+G26+G64+G91+G94</f>
        <v>3456859715.7800007</v>
      </c>
      <c r="H10" s="2">
        <f>H11+H26+H64+H91+H94</f>
        <v>954445872</v>
      </c>
      <c r="I10" s="2">
        <f>I11+I26+I64+I91+I94</f>
        <v>2502413843.7799997</v>
      </c>
      <c r="J10" s="16">
        <f>G10*100/D10</f>
        <v>79.730921024312138</v>
      </c>
    </row>
    <row r="11" spans="1:10" ht="18.75">
      <c r="A11" s="8" t="s">
        <v>135</v>
      </c>
      <c r="B11" s="12" t="s">
        <v>12</v>
      </c>
      <c r="C11" s="9">
        <v>400</v>
      </c>
      <c r="D11" s="2">
        <v>1044244965.1700001</v>
      </c>
      <c r="E11" s="2">
        <v>193465085.78999999</v>
      </c>
      <c r="F11" s="2">
        <v>850779879.38</v>
      </c>
      <c r="G11" s="2">
        <f>G12</f>
        <v>659405105.90999997</v>
      </c>
      <c r="H11" s="2">
        <f>H12</f>
        <v>180119668.52000001</v>
      </c>
      <c r="I11" s="2">
        <f>I12</f>
        <v>479285437.38999999</v>
      </c>
      <c r="J11" s="16">
        <f t="shared" ref="J11:J74" si="0">G11*100/D11</f>
        <v>63.14659183467078</v>
      </c>
    </row>
    <row r="12" spans="1:10" ht="18.75">
      <c r="A12" s="8" t="s">
        <v>134</v>
      </c>
      <c r="B12" s="12" t="s">
        <v>11</v>
      </c>
      <c r="C12" s="9">
        <v>409</v>
      </c>
      <c r="D12" s="2">
        <v>1044244965.1700001</v>
      </c>
      <c r="E12" s="2">
        <v>193465085.78999999</v>
      </c>
      <c r="F12" s="2">
        <v>850779879.38</v>
      </c>
      <c r="G12" s="2">
        <f>SUM(G13:G25)</f>
        <v>659405105.90999997</v>
      </c>
      <c r="H12" s="2">
        <f>SUM(H13:H25)</f>
        <v>180119668.52000001</v>
      </c>
      <c r="I12" s="2">
        <f>SUM(I13:I25)</f>
        <v>479285437.38999999</v>
      </c>
      <c r="J12" s="16">
        <f t="shared" si="0"/>
        <v>63.14659183467078</v>
      </c>
    </row>
    <row r="13" spans="1:10" ht="75">
      <c r="A13" s="8" t="s">
        <v>133</v>
      </c>
      <c r="B13" s="12" t="s">
        <v>132</v>
      </c>
      <c r="C13" s="9"/>
      <c r="D13" s="2">
        <v>276641749.54000002</v>
      </c>
      <c r="E13" s="2">
        <v>42500700</v>
      </c>
      <c r="F13" s="2">
        <v>234141049.53999999</v>
      </c>
      <c r="G13" s="2">
        <f>H13+I13</f>
        <v>247655942.08000001</v>
      </c>
      <c r="H13" s="2">
        <v>35547689.020000003</v>
      </c>
      <c r="I13" s="2">
        <v>212108253.06</v>
      </c>
      <c r="J13" s="16">
        <f t="shared" si="0"/>
        <v>89.522258477544469</v>
      </c>
    </row>
    <row r="14" spans="1:10" ht="37.5">
      <c r="A14" s="8" t="s">
        <v>131</v>
      </c>
      <c r="B14" s="12" t="s">
        <v>144</v>
      </c>
      <c r="C14" s="9"/>
      <c r="D14" s="2">
        <v>1156290.94</v>
      </c>
      <c r="E14" s="2">
        <v>1144614.22</v>
      </c>
      <c r="F14" s="2">
        <v>11676.72</v>
      </c>
      <c r="G14" s="2">
        <f t="shared" ref="G14:G25" si="1">H14+I14</f>
        <v>1061506.0900000001</v>
      </c>
      <c r="H14" s="2">
        <v>1061506.0900000001</v>
      </c>
      <c r="I14" s="2"/>
      <c r="J14" s="16">
        <f t="shared" si="0"/>
        <v>91.802681598456545</v>
      </c>
    </row>
    <row r="15" spans="1:10" ht="37.5">
      <c r="A15" s="8" t="s">
        <v>130</v>
      </c>
      <c r="B15" s="12" t="s">
        <v>146</v>
      </c>
      <c r="C15" s="9"/>
      <c r="D15" s="2">
        <v>84451744.920000002</v>
      </c>
      <c r="E15" s="2">
        <v>16230967.18</v>
      </c>
      <c r="F15" s="2">
        <v>68220777.739999995</v>
      </c>
      <c r="G15" s="2">
        <f t="shared" si="1"/>
        <v>83542290.099999994</v>
      </c>
      <c r="H15" s="2">
        <v>16227711</v>
      </c>
      <c r="I15" s="2">
        <v>67314579.099999994</v>
      </c>
      <c r="J15" s="16">
        <f t="shared" si="0"/>
        <v>98.923107129566688</v>
      </c>
    </row>
    <row r="16" spans="1:10" ht="112.5">
      <c r="A16" s="8" t="s">
        <v>129</v>
      </c>
      <c r="B16" s="12" t="s">
        <v>35</v>
      </c>
      <c r="C16" s="9"/>
      <c r="D16" s="2">
        <v>2093922.52</v>
      </c>
      <c r="E16" s="2">
        <v>1982806.14</v>
      </c>
      <c r="F16" s="2">
        <v>111116.38</v>
      </c>
      <c r="G16" s="2">
        <f t="shared" si="1"/>
        <v>336520</v>
      </c>
      <c r="H16" s="2">
        <v>336520</v>
      </c>
      <c r="I16" s="2"/>
      <c r="J16" s="16">
        <f t="shared" si="0"/>
        <v>16.071272780427424</v>
      </c>
    </row>
    <row r="17" spans="1:10" ht="75">
      <c r="A17" s="8" t="s">
        <v>128</v>
      </c>
      <c r="B17" s="12" t="s">
        <v>145</v>
      </c>
      <c r="C17" s="9"/>
      <c r="D17" s="2">
        <v>20191334</v>
      </c>
      <c r="E17" s="2">
        <v>20191334</v>
      </c>
      <c r="F17" s="2">
        <v>0</v>
      </c>
      <c r="G17" s="2">
        <f t="shared" si="1"/>
        <v>20191334</v>
      </c>
      <c r="H17" s="2">
        <v>20191334</v>
      </c>
      <c r="I17" s="2"/>
      <c r="J17" s="16">
        <f t="shared" si="0"/>
        <v>100</v>
      </c>
    </row>
    <row r="18" spans="1:10" ht="93.75">
      <c r="A18" s="8" t="s">
        <v>127</v>
      </c>
      <c r="B18" s="12" t="s">
        <v>181</v>
      </c>
      <c r="C18" s="9"/>
      <c r="D18" s="2">
        <v>650508157.95000005</v>
      </c>
      <c r="E18" s="2">
        <v>102212898.95</v>
      </c>
      <c r="F18" s="2">
        <v>548295259</v>
      </c>
      <c r="G18" s="2">
        <f t="shared" si="1"/>
        <v>302059848.75999999</v>
      </c>
      <c r="H18" s="2">
        <v>102197243.53</v>
      </c>
      <c r="I18" s="2">
        <v>199862605.22999999</v>
      </c>
      <c r="J18" s="16">
        <f t="shared" si="0"/>
        <v>46.434444375287484</v>
      </c>
    </row>
    <row r="19" spans="1:10" ht="131.25">
      <c r="A19" s="8" t="s">
        <v>126</v>
      </c>
      <c r="B19" s="12" t="s">
        <v>138</v>
      </c>
      <c r="C19" s="9"/>
      <c r="D19" s="2">
        <v>1900000</v>
      </c>
      <c r="E19" s="2">
        <v>1900000</v>
      </c>
      <c r="F19" s="2">
        <v>0</v>
      </c>
      <c r="G19" s="2">
        <f t="shared" si="1"/>
        <v>381550</v>
      </c>
      <c r="H19" s="2">
        <v>381550</v>
      </c>
      <c r="I19" s="2"/>
      <c r="J19" s="16">
        <f t="shared" si="0"/>
        <v>20.081578947368421</v>
      </c>
    </row>
    <row r="20" spans="1:10" ht="112.5">
      <c r="A20" s="8" t="s">
        <v>125</v>
      </c>
      <c r="B20" s="12" t="s">
        <v>147</v>
      </c>
      <c r="C20" s="9"/>
      <c r="D20" s="2">
        <v>827090</v>
      </c>
      <c r="E20" s="2">
        <v>827090</v>
      </c>
      <c r="F20" s="2">
        <v>0</v>
      </c>
      <c r="G20" s="2">
        <f t="shared" si="1"/>
        <v>827090</v>
      </c>
      <c r="H20" s="2">
        <v>827090</v>
      </c>
      <c r="I20" s="2"/>
      <c r="J20" s="16">
        <f t="shared" si="0"/>
        <v>100</v>
      </c>
    </row>
    <row r="21" spans="1:10" ht="93.75">
      <c r="A21" s="8" t="s">
        <v>124</v>
      </c>
      <c r="B21" s="12" t="s">
        <v>34</v>
      </c>
      <c r="C21" s="9"/>
      <c r="D21" s="2">
        <v>564701.01</v>
      </c>
      <c r="E21" s="2">
        <v>564701.01</v>
      </c>
      <c r="F21" s="2">
        <v>0</v>
      </c>
      <c r="G21" s="2">
        <f t="shared" si="1"/>
        <v>564701.01</v>
      </c>
      <c r="H21" s="2">
        <v>564701.01</v>
      </c>
      <c r="I21" s="2"/>
      <c r="J21" s="16">
        <f t="shared" si="0"/>
        <v>100</v>
      </c>
    </row>
    <row r="22" spans="1:10" ht="131.25">
      <c r="A22" s="8" t="s">
        <v>123</v>
      </c>
      <c r="B22" s="12" t="s">
        <v>139</v>
      </c>
      <c r="C22" s="9"/>
      <c r="D22" s="2">
        <v>585150</v>
      </c>
      <c r="E22" s="2">
        <v>585150</v>
      </c>
      <c r="F22" s="2">
        <v>0</v>
      </c>
      <c r="G22" s="2">
        <f t="shared" si="1"/>
        <v>585150</v>
      </c>
      <c r="H22" s="2">
        <v>585150</v>
      </c>
      <c r="I22" s="2"/>
      <c r="J22" s="16">
        <f t="shared" si="0"/>
        <v>100</v>
      </c>
    </row>
    <row r="23" spans="1:10" ht="93.75">
      <c r="A23" s="8" t="s">
        <v>122</v>
      </c>
      <c r="B23" s="12" t="s">
        <v>33</v>
      </c>
      <c r="C23" s="9"/>
      <c r="D23" s="2">
        <v>685320</v>
      </c>
      <c r="E23" s="2">
        <v>685320</v>
      </c>
      <c r="F23" s="2">
        <v>0</v>
      </c>
      <c r="G23" s="2">
        <f t="shared" si="1"/>
        <v>685320</v>
      </c>
      <c r="H23" s="2">
        <v>685320</v>
      </c>
      <c r="I23" s="2"/>
      <c r="J23" s="16">
        <f t="shared" si="0"/>
        <v>100</v>
      </c>
    </row>
    <row r="24" spans="1:10" ht="75">
      <c r="A24" s="8" t="s">
        <v>121</v>
      </c>
      <c r="B24" s="12" t="s">
        <v>148</v>
      </c>
      <c r="C24" s="9"/>
      <c r="D24" s="2">
        <v>4139504.29</v>
      </c>
      <c r="E24" s="2">
        <v>4139504.29</v>
      </c>
      <c r="F24" s="2">
        <v>0</v>
      </c>
      <c r="G24" s="2">
        <f t="shared" si="1"/>
        <v>1513853.87</v>
      </c>
      <c r="H24" s="2">
        <v>1513853.87</v>
      </c>
      <c r="I24" s="2"/>
      <c r="J24" s="16">
        <f t="shared" si="0"/>
        <v>36.570897478161569</v>
      </c>
    </row>
    <row r="25" spans="1:10" ht="56.25">
      <c r="A25" s="8" t="s">
        <v>120</v>
      </c>
      <c r="B25" s="12" t="s">
        <v>32</v>
      </c>
      <c r="C25" s="9"/>
      <c r="D25" s="2">
        <v>500000</v>
      </c>
      <c r="E25" s="2">
        <v>500000</v>
      </c>
      <c r="F25" s="2">
        <v>0</v>
      </c>
      <c r="G25" s="2">
        <f t="shared" si="1"/>
        <v>0</v>
      </c>
      <c r="H25" s="2"/>
      <c r="I25" s="2"/>
      <c r="J25" s="16">
        <f t="shared" si="0"/>
        <v>0</v>
      </c>
    </row>
    <row r="26" spans="1:10" ht="18.75">
      <c r="A26" s="8" t="s">
        <v>119</v>
      </c>
      <c r="B26" s="12" t="s">
        <v>10</v>
      </c>
      <c r="C26" s="9">
        <v>500</v>
      </c>
      <c r="D26" s="2">
        <v>1749837018.79</v>
      </c>
      <c r="E26" s="2">
        <v>480589479.78999996</v>
      </c>
      <c r="F26" s="2">
        <v>1269247539</v>
      </c>
      <c r="G26" s="2">
        <f>G27+G42+G54</f>
        <v>1570885884.1400001</v>
      </c>
      <c r="H26" s="2">
        <f>H27+H42+H54</f>
        <v>430582896.37</v>
      </c>
      <c r="I26" s="2">
        <f>I27+I42+I54</f>
        <v>1140302987.77</v>
      </c>
      <c r="J26" s="16">
        <f t="shared" si="0"/>
        <v>89.773268439952005</v>
      </c>
    </row>
    <row r="27" spans="1:10" ht="18.75">
      <c r="A27" s="8" t="s">
        <v>118</v>
      </c>
      <c r="B27" s="12" t="s">
        <v>9</v>
      </c>
      <c r="C27" s="9">
        <v>501</v>
      </c>
      <c r="D27" s="2">
        <v>981973934.31000006</v>
      </c>
      <c r="E27" s="2">
        <v>393608002.31</v>
      </c>
      <c r="F27" s="2">
        <v>588365932</v>
      </c>
      <c r="G27" s="2">
        <f>SUM(G28:G41)</f>
        <v>976973304.40999997</v>
      </c>
      <c r="H27" s="2">
        <f>SUM(H28:H41)</f>
        <v>388607372.41000003</v>
      </c>
      <c r="I27" s="2">
        <f>SUM(I28:I41)</f>
        <v>588365932</v>
      </c>
      <c r="J27" s="16">
        <f t="shared" si="0"/>
        <v>99.490757368879258</v>
      </c>
    </row>
    <row r="28" spans="1:10" ht="56.25">
      <c r="A28" s="8" t="s">
        <v>117</v>
      </c>
      <c r="B28" s="12" t="s">
        <v>149</v>
      </c>
      <c r="C28" s="9"/>
      <c r="D28" s="2">
        <v>45036700.200000003</v>
      </c>
      <c r="E28" s="2">
        <v>34106619.140000001</v>
      </c>
      <c r="F28" s="2">
        <v>10930081.060000001</v>
      </c>
      <c r="G28" s="2">
        <f t="shared" ref="G28:G41" si="2">H28+I28</f>
        <v>44536765.200000003</v>
      </c>
      <c r="H28" s="2">
        <v>33606684.140000001</v>
      </c>
      <c r="I28" s="2">
        <f>4839538.36+6090542.7</f>
        <v>10930081.060000001</v>
      </c>
      <c r="J28" s="16">
        <f t="shared" si="0"/>
        <v>98.889938654963885</v>
      </c>
    </row>
    <row r="29" spans="1:10" ht="56.25">
      <c r="A29" s="8" t="s">
        <v>116</v>
      </c>
      <c r="B29" s="12" t="s">
        <v>150</v>
      </c>
      <c r="C29" s="9"/>
      <c r="D29" s="2">
        <v>34049684.520000003</v>
      </c>
      <c r="E29" s="2">
        <v>32347684.190000001</v>
      </c>
      <c r="F29" s="2">
        <v>1702000.33</v>
      </c>
      <c r="G29" s="2">
        <f t="shared" si="2"/>
        <v>33549709.520000003</v>
      </c>
      <c r="H29" s="2">
        <v>31847709.190000001</v>
      </c>
      <c r="I29" s="2">
        <f>753598.79+948401.54</f>
        <v>1702000.33</v>
      </c>
      <c r="J29" s="16">
        <f t="shared" si="0"/>
        <v>98.531631035505413</v>
      </c>
    </row>
    <row r="30" spans="1:10" ht="56.25">
      <c r="A30" s="8" t="s">
        <v>115</v>
      </c>
      <c r="B30" s="12" t="s">
        <v>151</v>
      </c>
      <c r="C30" s="9"/>
      <c r="D30" s="2">
        <v>33050243.960000001</v>
      </c>
      <c r="E30" s="2">
        <v>30944897.07</v>
      </c>
      <c r="F30" s="2">
        <v>2105346.89</v>
      </c>
      <c r="G30" s="2">
        <f t="shared" si="2"/>
        <v>32550272.960000001</v>
      </c>
      <c r="H30" s="2">
        <v>30444926.07</v>
      </c>
      <c r="I30" s="2">
        <f>932189.52+1173157.37</f>
        <v>2105346.89</v>
      </c>
      <c r="J30" s="16">
        <f t="shared" si="0"/>
        <v>98.487239608260964</v>
      </c>
    </row>
    <row r="31" spans="1:10" ht="56.25">
      <c r="A31" s="8" t="s">
        <v>114</v>
      </c>
      <c r="B31" s="12" t="s">
        <v>152</v>
      </c>
      <c r="C31" s="9"/>
      <c r="D31" s="2">
        <v>41061892.770000003</v>
      </c>
      <c r="E31" s="2">
        <v>30917115.309999999</v>
      </c>
      <c r="F31" s="2">
        <v>10144777.460000001</v>
      </c>
      <c r="G31" s="2">
        <f t="shared" si="2"/>
        <v>40561927.769999996</v>
      </c>
      <c r="H31" s="2">
        <v>30417150.309999999</v>
      </c>
      <c r="I31" s="2">
        <f>4491827.59+5652949.87</f>
        <v>10144777.460000001</v>
      </c>
      <c r="J31" s="16">
        <f t="shared" si="0"/>
        <v>98.782411218108081</v>
      </c>
    </row>
    <row r="32" spans="1:10" ht="56.25">
      <c r="A32" s="8" t="s">
        <v>113</v>
      </c>
      <c r="B32" s="12" t="s">
        <v>153</v>
      </c>
      <c r="C32" s="9"/>
      <c r="D32" s="2">
        <v>67340292.5</v>
      </c>
      <c r="E32" s="2">
        <v>1328958.6599999999</v>
      </c>
      <c r="F32" s="2">
        <v>66011333.840000004</v>
      </c>
      <c r="G32" s="2">
        <f t="shared" si="2"/>
        <v>67215292.5</v>
      </c>
      <c r="H32" s="2">
        <v>1203958.6599999999</v>
      </c>
      <c r="I32" s="2">
        <f>29227997.55+36783336.29</f>
        <v>66011333.840000004</v>
      </c>
      <c r="J32" s="16">
        <f t="shared" si="0"/>
        <v>99.814375620658311</v>
      </c>
    </row>
    <row r="33" spans="1:10" ht="56.25">
      <c r="A33" s="8" t="s">
        <v>112</v>
      </c>
      <c r="B33" s="12" t="s">
        <v>154</v>
      </c>
      <c r="C33" s="9"/>
      <c r="D33" s="2">
        <v>43044957.5</v>
      </c>
      <c r="E33" s="2">
        <v>1191952.47</v>
      </c>
      <c r="F33" s="2">
        <v>41853005.030000001</v>
      </c>
      <c r="G33" s="2">
        <f t="shared" si="2"/>
        <v>42919957.5</v>
      </c>
      <c r="H33" s="2">
        <v>1066952.47</v>
      </c>
      <c r="I33" s="2">
        <f>18541630.09+23311374.94</f>
        <v>41853005.030000001</v>
      </c>
      <c r="J33" s="16">
        <f t="shared" si="0"/>
        <v>99.709605939325186</v>
      </c>
    </row>
    <row r="34" spans="1:10" ht="56.25">
      <c r="A34" s="8" t="s">
        <v>111</v>
      </c>
      <c r="B34" s="12" t="s">
        <v>155</v>
      </c>
      <c r="C34" s="9"/>
      <c r="D34" s="2">
        <v>112224833.55</v>
      </c>
      <c r="E34" s="2">
        <v>35359810.049999997</v>
      </c>
      <c r="F34" s="2">
        <v>76865023.5</v>
      </c>
      <c r="G34" s="2">
        <f t="shared" si="2"/>
        <v>111724021.59999999</v>
      </c>
      <c r="H34" s="2">
        <v>34858998.100000001</v>
      </c>
      <c r="I34" s="2">
        <f>34033711.88+42831311.62</f>
        <v>76865023.5</v>
      </c>
      <c r="J34" s="16">
        <f t="shared" si="0"/>
        <v>99.553742309827655</v>
      </c>
    </row>
    <row r="35" spans="1:10" ht="56.25">
      <c r="A35" s="8" t="s">
        <v>110</v>
      </c>
      <c r="B35" s="12" t="s">
        <v>156</v>
      </c>
      <c r="C35" s="9"/>
      <c r="D35" s="2">
        <v>47467832.5</v>
      </c>
      <c r="E35" s="2">
        <v>1183988.02</v>
      </c>
      <c r="F35" s="2">
        <v>46283844.479999997</v>
      </c>
      <c r="G35" s="2">
        <f t="shared" si="2"/>
        <v>47342832.500000007</v>
      </c>
      <c r="H35" s="2">
        <v>1058988.02</v>
      </c>
      <c r="I35" s="2">
        <f>20498945.54+25784898.94</f>
        <v>46283844.480000004</v>
      </c>
      <c r="J35" s="16">
        <f t="shared" si="0"/>
        <v>99.736663771197072</v>
      </c>
    </row>
    <row r="36" spans="1:10" ht="56.25">
      <c r="A36" s="8" t="s">
        <v>109</v>
      </c>
      <c r="B36" s="12" t="s">
        <v>157</v>
      </c>
      <c r="C36" s="9"/>
      <c r="D36" s="2">
        <v>117726888.27</v>
      </c>
      <c r="E36" s="2">
        <v>53918682.390000001</v>
      </c>
      <c r="F36" s="2">
        <v>63808205.880000003</v>
      </c>
      <c r="G36" s="2">
        <f t="shared" si="2"/>
        <v>117226900.53999999</v>
      </c>
      <c r="H36" s="2">
        <v>53418694.659999996</v>
      </c>
      <c r="I36" s="2">
        <f>28252513.24+35555692.64</f>
        <v>63808205.879999995</v>
      </c>
      <c r="J36" s="16">
        <f t="shared" si="0"/>
        <v>99.575298610752967</v>
      </c>
    </row>
    <row r="37" spans="1:10" ht="56.25">
      <c r="A37" s="8" t="s">
        <v>108</v>
      </c>
      <c r="B37" s="12" t="s">
        <v>158</v>
      </c>
      <c r="C37" s="9"/>
      <c r="D37" s="2">
        <v>55733020</v>
      </c>
      <c r="E37" s="2">
        <v>1122338.22</v>
      </c>
      <c r="F37" s="2">
        <v>54610681.780000001</v>
      </c>
      <c r="G37" s="2">
        <f t="shared" si="2"/>
        <v>55733020</v>
      </c>
      <c r="H37" s="2">
        <v>1122338.22</v>
      </c>
      <c r="I37" s="2">
        <f>24180103.32+30430578.46</f>
        <v>54610681.780000001</v>
      </c>
      <c r="J37" s="16">
        <f t="shared" si="0"/>
        <v>100</v>
      </c>
    </row>
    <row r="38" spans="1:10" ht="56.25">
      <c r="A38" s="8" t="s">
        <v>107</v>
      </c>
      <c r="B38" s="12" t="s">
        <v>159</v>
      </c>
      <c r="C38" s="9"/>
      <c r="D38" s="2">
        <v>70979707.200000003</v>
      </c>
      <c r="E38" s="2">
        <v>55389750.950000003</v>
      </c>
      <c r="F38" s="2">
        <v>15589956.25</v>
      </c>
      <c r="G38" s="2">
        <f t="shared" si="2"/>
        <v>70479686.200000003</v>
      </c>
      <c r="H38" s="2">
        <v>54889729.950000003</v>
      </c>
      <c r="I38" s="2">
        <f>6902802.54+8687153.71</f>
        <v>15589956.25</v>
      </c>
      <c r="J38" s="16">
        <f t="shared" si="0"/>
        <v>99.295543726897762</v>
      </c>
    </row>
    <row r="39" spans="1:10" ht="56.25">
      <c r="A39" s="8" t="s">
        <v>106</v>
      </c>
      <c r="B39" s="12" t="s">
        <v>160</v>
      </c>
      <c r="C39" s="9"/>
      <c r="D39" s="2">
        <v>152727445.88999999</v>
      </c>
      <c r="E39" s="2">
        <v>59429105.140000001</v>
      </c>
      <c r="F39" s="2">
        <v>93298340.75</v>
      </c>
      <c r="G39" s="2">
        <f t="shared" si="2"/>
        <v>152227440.61000001</v>
      </c>
      <c r="H39" s="2">
        <v>58929099.859999999</v>
      </c>
      <c r="I39" s="2">
        <f>41309931.45+51988409.3</f>
        <v>93298340.75</v>
      </c>
      <c r="J39" s="16">
        <f t="shared" si="0"/>
        <v>99.6726159616654</v>
      </c>
    </row>
    <row r="40" spans="1:10" ht="56.25">
      <c r="A40" s="8" t="s">
        <v>105</v>
      </c>
      <c r="B40" s="12" t="s">
        <v>161</v>
      </c>
      <c r="C40" s="9"/>
      <c r="D40" s="2">
        <v>90953835.450000003</v>
      </c>
      <c r="E40" s="2">
        <v>54848205.649999999</v>
      </c>
      <c r="F40" s="2">
        <v>36105629.799999997</v>
      </c>
      <c r="G40" s="2">
        <f t="shared" si="2"/>
        <v>90453881.599999994</v>
      </c>
      <c r="H40" s="2">
        <v>54348251.799999997</v>
      </c>
      <c r="I40" s="2">
        <f>15986576.8+20119053</f>
        <v>36105629.799999997</v>
      </c>
      <c r="J40" s="16">
        <f t="shared" si="0"/>
        <v>99.450321311326292</v>
      </c>
    </row>
    <row r="41" spans="1:10" ht="56.25">
      <c r="A41" s="8" t="s">
        <v>104</v>
      </c>
      <c r="B41" s="12" t="s">
        <v>162</v>
      </c>
      <c r="C41" s="9"/>
      <c r="D41" s="2">
        <v>70576600</v>
      </c>
      <c r="E41" s="2">
        <v>1518895.05</v>
      </c>
      <c r="F41" s="2">
        <v>69057704.950000003</v>
      </c>
      <c r="G41" s="2">
        <f t="shared" si="2"/>
        <v>70451595.909999996</v>
      </c>
      <c r="H41" s="2">
        <v>1393890.96</v>
      </c>
      <c r="I41" s="2">
        <f>30580706.98+38476997.97</f>
        <v>69057704.950000003</v>
      </c>
      <c r="J41" s="16">
        <f t="shared" si="0"/>
        <v>99.822881677496511</v>
      </c>
    </row>
    <row r="42" spans="1:10" ht="18.75">
      <c r="A42" s="8" t="s">
        <v>103</v>
      </c>
      <c r="B42" s="12" t="s">
        <v>8</v>
      </c>
      <c r="C42" s="9">
        <v>502</v>
      </c>
      <c r="D42" s="2">
        <v>751034191.92000008</v>
      </c>
      <c r="E42" s="2">
        <v>70152584.920000002</v>
      </c>
      <c r="F42" s="2">
        <v>680881606.99999988</v>
      </c>
      <c r="G42" s="2">
        <f>SUM(G43:G53)</f>
        <v>590504024.35000002</v>
      </c>
      <c r="H42" s="2">
        <f>SUM(H43:H53)</f>
        <v>38566968.579999998</v>
      </c>
      <c r="I42" s="2">
        <f>SUM(I43:I53)</f>
        <v>551937055.76999986</v>
      </c>
      <c r="J42" s="16">
        <f t="shared" si="0"/>
        <v>78.625451504463641</v>
      </c>
    </row>
    <row r="43" spans="1:10" ht="37.5">
      <c r="A43" s="8" t="s">
        <v>102</v>
      </c>
      <c r="B43" s="12" t="s">
        <v>39</v>
      </c>
      <c r="C43" s="9"/>
      <c r="D43" s="2">
        <v>615273950.26999998</v>
      </c>
      <c r="E43" s="2">
        <v>19401830.27</v>
      </c>
      <c r="F43" s="2">
        <v>595872120</v>
      </c>
      <c r="G43" s="2">
        <f t="shared" ref="G43:G53" si="3">H43+I43</f>
        <v>486029902.65999997</v>
      </c>
      <c r="H43" s="2">
        <v>19102333.890000001</v>
      </c>
      <c r="I43" s="2">
        <f>23533822.71+443393746.06</f>
        <v>466927568.76999998</v>
      </c>
      <c r="J43" s="16">
        <f t="shared" si="0"/>
        <v>78.994064748997744</v>
      </c>
    </row>
    <row r="44" spans="1:10" ht="56.25">
      <c r="A44" s="8" t="s">
        <v>101</v>
      </c>
      <c r="B44" s="12" t="s">
        <v>163</v>
      </c>
      <c r="C44" s="9"/>
      <c r="D44" s="2">
        <v>91851124.189999998</v>
      </c>
      <c r="E44" s="2">
        <v>8953784.1899999995</v>
      </c>
      <c r="F44" s="2">
        <v>82897340</v>
      </c>
      <c r="G44" s="2">
        <f t="shared" si="3"/>
        <v>87603145.829999998</v>
      </c>
      <c r="H44" s="2">
        <v>4705805.83</v>
      </c>
      <c r="I44" s="2">
        <f>3513580+79383760</f>
        <v>82897340</v>
      </c>
      <c r="J44" s="16">
        <f t="shared" si="0"/>
        <v>95.37514821134603</v>
      </c>
    </row>
    <row r="45" spans="1:10" ht="135.75" customHeight="1">
      <c r="A45" s="8" t="s">
        <v>100</v>
      </c>
      <c r="B45" s="12" t="s">
        <v>99</v>
      </c>
      <c r="C45" s="9"/>
      <c r="D45" s="2">
        <v>8102282.8399999999</v>
      </c>
      <c r="E45" s="2">
        <v>6671986.04</v>
      </c>
      <c r="F45" s="2">
        <v>1430296.8</v>
      </c>
      <c r="G45" s="2">
        <f t="shared" si="3"/>
        <v>8008531.5999999996</v>
      </c>
      <c r="H45" s="2">
        <v>6578234.7999999998</v>
      </c>
      <c r="I45" s="2">
        <f>1430296.8</f>
        <v>1430296.8</v>
      </c>
      <c r="J45" s="16">
        <f t="shared" si="0"/>
        <v>98.842903390916433</v>
      </c>
    </row>
    <row r="46" spans="1:10" ht="131.25">
      <c r="A46" s="8" t="s">
        <v>98</v>
      </c>
      <c r="B46" s="12" t="s">
        <v>97</v>
      </c>
      <c r="C46" s="9"/>
      <c r="D46" s="2">
        <v>2646000</v>
      </c>
      <c r="E46" s="2">
        <v>2316615</v>
      </c>
      <c r="F46" s="2">
        <v>329385</v>
      </c>
      <c r="G46" s="2">
        <f t="shared" si="3"/>
        <v>2646000</v>
      </c>
      <c r="H46" s="2">
        <v>2316615</v>
      </c>
      <c r="I46" s="2">
        <f>329385</f>
        <v>329385</v>
      </c>
      <c r="J46" s="16">
        <f t="shared" si="0"/>
        <v>100</v>
      </c>
    </row>
    <row r="47" spans="1:10" ht="117.75" customHeight="1">
      <c r="A47" s="8" t="s">
        <v>96</v>
      </c>
      <c r="B47" s="12" t="s">
        <v>95</v>
      </c>
      <c r="C47" s="9"/>
      <c r="D47" s="2">
        <v>1600000</v>
      </c>
      <c r="E47" s="2">
        <v>1504327.6</v>
      </c>
      <c r="F47" s="2">
        <v>95672.4</v>
      </c>
      <c r="G47" s="2">
        <f t="shared" si="3"/>
        <v>1600000</v>
      </c>
      <c r="H47" s="2">
        <v>1504327.6</v>
      </c>
      <c r="I47" s="2">
        <f>95672.4</f>
        <v>95672.4</v>
      </c>
      <c r="J47" s="16">
        <f t="shared" si="0"/>
        <v>100</v>
      </c>
    </row>
    <row r="48" spans="1:10" ht="135.75" customHeight="1">
      <c r="A48" s="8" t="s">
        <v>94</v>
      </c>
      <c r="B48" s="12" t="s">
        <v>140</v>
      </c>
      <c r="C48" s="9"/>
      <c r="D48" s="2">
        <v>1000000</v>
      </c>
      <c r="E48" s="2">
        <v>908646.7</v>
      </c>
      <c r="F48" s="2">
        <v>91353.3</v>
      </c>
      <c r="G48" s="2">
        <f t="shared" si="3"/>
        <v>1000000</v>
      </c>
      <c r="H48" s="2">
        <v>908646.7</v>
      </c>
      <c r="I48" s="2">
        <f>91353.3</f>
        <v>91353.3</v>
      </c>
      <c r="J48" s="16">
        <f t="shared" si="0"/>
        <v>100</v>
      </c>
    </row>
    <row r="49" spans="1:10" ht="121.5" customHeight="1">
      <c r="A49" s="8" t="s">
        <v>93</v>
      </c>
      <c r="B49" s="12" t="s">
        <v>92</v>
      </c>
      <c r="C49" s="9"/>
      <c r="D49" s="2">
        <v>1850000</v>
      </c>
      <c r="E49" s="2">
        <v>1684560.5</v>
      </c>
      <c r="F49" s="2">
        <v>165439.5</v>
      </c>
      <c r="G49" s="2">
        <f t="shared" si="3"/>
        <v>1850000</v>
      </c>
      <c r="H49" s="2">
        <v>1684560.5</v>
      </c>
      <c r="I49" s="2">
        <f>165439.5</f>
        <v>165439.5</v>
      </c>
      <c r="J49" s="16">
        <f t="shared" si="0"/>
        <v>100</v>
      </c>
    </row>
    <row r="50" spans="1:10" ht="75">
      <c r="A50" s="8" t="s">
        <v>91</v>
      </c>
      <c r="B50" s="12" t="s">
        <v>38</v>
      </c>
      <c r="C50" s="9"/>
      <c r="D50" s="2">
        <v>413.74</v>
      </c>
      <c r="E50" s="2">
        <v>413.74</v>
      </c>
      <c r="F50" s="2">
        <v>0</v>
      </c>
      <c r="G50" s="2">
        <f t="shared" si="3"/>
        <v>172.4</v>
      </c>
      <c r="H50" s="2">
        <v>172.4</v>
      </c>
      <c r="I50" s="2"/>
      <c r="J50" s="16">
        <f t="shared" si="0"/>
        <v>41.668680814037799</v>
      </c>
    </row>
    <row r="51" spans="1:10" ht="45.75" customHeight="1">
      <c r="A51" s="8" t="s">
        <v>90</v>
      </c>
      <c r="B51" s="12" t="s">
        <v>182</v>
      </c>
      <c r="C51" s="9"/>
      <c r="D51" s="2">
        <v>94750.99</v>
      </c>
      <c r="E51" s="2">
        <v>94750.99</v>
      </c>
      <c r="F51" s="2">
        <v>0</v>
      </c>
      <c r="G51" s="2">
        <f t="shared" si="3"/>
        <v>94250.99</v>
      </c>
      <c r="H51" s="2">
        <v>94250.99</v>
      </c>
      <c r="I51" s="2"/>
      <c r="J51" s="16">
        <f t="shared" si="0"/>
        <v>99.472301028200334</v>
      </c>
    </row>
    <row r="52" spans="1:10" ht="44.25" customHeight="1">
      <c r="A52" s="8" t="s">
        <v>89</v>
      </c>
      <c r="B52" s="12" t="s">
        <v>37</v>
      </c>
      <c r="C52" s="9"/>
      <c r="D52" s="2">
        <v>56130.8</v>
      </c>
      <c r="E52" s="2">
        <v>56130.8</v>
      </c>
      <c r="F52" s="2">
        <v>0</v>
      </c>
      <c r="G52" s="2">
        <f t="shared" si="3"/>
        <v>56130.8</v>
      </c>
      <c r="H52" s="2">
        <v>56130.8</v>
      </c>
      <c r="I52" s="2"/>
      <c r="J52" s="16">
        <f t="shared" si="0"/>
        <v>100</v>
      </c>
    </row>
    <row r="53" spans="1:10" ht="56.25">
      <c r="A53" s="8" t="s">
        <v>88</v>
      </c>
      <c r="B53" s="12" t="s">
        <v>36</v>
      </c>
      <c r="C53" s="9"/>
      <c r="D53" s="2">
        <v>28559539.09</v>
      </c>
      <c r="E53" s="2">
        <v>28559539.09</v>
      </c>
      <c r="F53" s="2">
        <v>0</v>
      </c>
      <c r="G53" s="2">
        <f t="shared" si="3"/>
        <v>1615890.07</v>
      </c>
      <c r="H53" s="2">
        <v>1615890.07</v>
      </c>
      <c r="I53" s="2"/>
      <c r="J53" s="16">
        <f t="shared" si="0"/>
        <v>5.6579697064011691</v>
      </c>
    </row>
    <row r="54" spans="1:10" ht="18.75">
      <c r="A54" s="8" t="s">
        <v>87</v>
      </c>
      <c r="B54" s="12" t="s">
        <v>7</v>
      </c>
      <c r="C54" s="9">
        <v>503</v>
      </c>
      <c r="D54" s="2">
        <v>16828892.560000002</v>
      </c>
      <c r="E54" s="2">
        <v>16828892.560000002</v>
      </c>
      <c r="F54" s="2">
        <v>0</v>
      </c>
      <c r="G54" s="2">
        <f>SUM(G55:G63)</f>
        <v>3408555.38</v>
      </c>
      <c r="H54" s="2">
        <f>SUM(H55:H63)</f>
        <v>3408555.38</v>
      </c>
      <c r="I54" s="2">
        <f>SUM(I55:I63)</f>
        <v>0</v>
      </c>
      <c r="J54" s="16">
        <f t="shared" si="0"/>
        <v>20.254187064582457</v>
      </c>
    </row>
    <row r="55" spans="1:10" ht="56.25">
      <c r="A55" s="8" t="s">
        <v>86</v>
      </c>
      <c r="B55" s="12" t="s">
        <v>164</v>
      </c>
      <c r="C55" s="9"/>
      <c r="D55" s="2">
        <v>28003.63</v>
      </c>
      <c r="E55" s="2">
        <v>28003.63</v>
      </c>
      <c r="F55" s="2">
        <v>0</v>
      </c>
      <c r="G55" s="2">
        <f t="shared" ref="G55:G63" si="4">H55+I55</f>
        <v>28003.63</v>
      </c>
      <c r="H55" s="2">
        <v>28003.63</v>
      </c>
      <c r="I55" s="2"/>
      <c r="J55" s="16">
        <f t="shared" si="0"/>
        <v>100</v>
      </c>
    </row>
    <row r="56" spans="1:10" ht="56.25">
      <c r="A56" s="8" t="s">
        <v>85</v>
      </c>
      <c r="B56" s="12" t="s">
        <v>165</v>
      </c>
      <c r="C56" s="9"/>
      <c r="D56" s="2">
        <v>1032475.2</v>
      </c>
      <c r="E56" s="2">
        <v>1032475.2</v>
      </c>
      <c r="F56" s="2">
        <v>0</v>
      </c>
      <c r="G56" s="2">
        <f t="shared" si="4"/>
        <v>279343.2</v>
      </c>
      <c r="H56" s="2">
        <v>279343.2</v>
      </c>
      <c r="I56" s="2"/>
      <c r="J56" s="16">
        <f t="shared" si="0"/>
        <v>27.055681337430673</v>
      </c>
    </row>
    <row r="57" spans="1:10" ht="75">
      <c r="A57" s="8" t="s">
        <v>84</v>
      </c>
      <c r="B57" s="12" t="s">
        <v>166</v>
      </c>
      <c r="C57" s="9"/>
      <c r="D57" s="2">
        <v>7273400</v>
      </c>
      <c r="E57" s="2">
        <v>7273400</v>
      </c>
      <c r="F57" s="2">
        <v>0</v>
      </c>
      <c r="G57" s="2">
        <f t="shared" si="4"/>
        <v>570737.94999999995</v>
      </c>
      <c r="H57" s="2">
        <v>570737.94999999995</v>
      </c>
      <c r="I57" s="2"/>
      <c r="J57" s="16">
        <f t="shared" si="0"/>
        <v>7.8469209723100599</v>
      </c>
    </row>
    <row r="58" spans="1:10" ht="37.5">
      <c r="A58" s="8" t="s">
        <v>83</v>
      </c>
      <c r="B58" s="12" t="s">
        <v>82</v>
      </c>
      <c r="C58" s="9"/>
      <c r="D58" s="2">
        <v>748616.08</v>
      </c>
      <c r="E58" s="2">
        <v>748616.08</v>
      </c>
      <c r="F58" s="2">
        <v>0</v>
      </c>
      <c r="G58" s="2">
        <f t="shared" si="4"/>
        <v>748616.08</v>
      </c>
      <c r="H58" s="2">
        <v>748616.08</v>
      </c>
      <c r="I58" s="2"/>
      <c r="J58" s="16">
        <f t="shared" si="0"/>
        <v>100</v>
      </c>
    </row>
    <row r="59" spans="1:10" ht="56.25">
      <c r="A59" s="8" t="s">
        <v>81</v>
      </c>
      <c r="B59" s="12" t="s">
        <v>167</v>
      </c>
      <c r="C59" s="9"/>
      <c r="D59" s="2">
        <v>4518418.74</v>
      </c>
      <c r="E59" s="2">
        <v>4518418.74</v>
      </c>
      <c r="F59" s="2">
        <v>0</v>
      </c>
      <c r="G59" s="2">
        <f t="shared" si="4"/>
        <v>518418.74</v>
      </c>
      <c r="H59" s="2">
        <v>518418.74</v>
      </c>
      <c r="I59" s="2"/>
      <c r="J59" s="16">
        <f t="shared" si="0"/>
        <v>11.473454981288432</v>
      </c>
    </row>
    <row r="60" spans="1:10" ht="56.25">
      <c r="A60" s="8" t="s">
        <v>80</v>
      </c>
      <c r="B60" s="12" t="s">
        <v>79</v>
      </c>
      <c r="C60" s="9"/>
      <c r="D60" s="2">
        <v>755000</v>
      </c>
      <c r="E60" s="2">
        <v>755000</v>
      </c>
      <c r="F60" s="2">
        <v>0</v>
      </c>
      <c r="G60" s="2">
        <f t="shared" si="4"/>
        <v>565446.73</v>
      </c>
      <c r="H60" s="2">
        <v>565446.73</v>
      </c>
      <c r="I60" s="2"/>
      <c r="J60" s="16">
        <f t="shared" si="0"/>
        <v>74.893606622516558</v>
      </c>
    </row>
    <row r="61" spans="1:10" ht="37.5">
      <c r="A61" s="8" t="s">
        <v>78</v>
      </c>
      <c r="B61" s="12" t="s">
        <v>77</v>
      </c>
      <c r="C61" s="9"/>
      <c r="D61" s="2">
        <v>1719400</v>
      </c>
      <c r="E61" s="2">
        <v>1719400</v>
      </c>
      <c r="F61" s="2">
        <v>0</v>
      </c>
      <c r="G61" s="2">
        <f t="shared" si="4"/>
        <v>697989.05</v>
      </c>
      <c r="H61" s="2">
        <v>697989.05</v>
      </c>
      <c r="I61" s="2"/>
      <c r="J61" s="16">
        <f t="shared" si="0"/>
        <v>40.594919739443995</v>
      </c>
    </row>
    <row r="62" spans="1:10" ht="37.5">
      <c r="A62" s="8" t="s">
        <v>76</v>
      </c>
      <c r="B62" s="12" t="s">
        <v>168</v>
      </c>
      <c r="C62" s="9"/>
      <c r="D62" s="2">
        <v>490331.4</v>
      </c>
      <c r="E62" s="2">
        <v>490331.4</v>
      </c>
      <c r="F62" s="2">
        <v>0</v>
      </c>
      <c r="G62" s="2">
        <f t="shared" si="4"/>
        <v>0</v>
      </c>
      <c r="H62" s="2"/>
      <c r="I62" s="2"/>
      <c r="J62" s="16">
        <f t="shared" si="0"/>
        <v>0</v>
      </c>
    </row>
    <row r="63" spans="1:10" ht="93.75">
      <c r="A63" s="8" t="s">
        <v>75</v>
      </c>
      <c r="B63" s="12" t="s">
        <v>169</v>
      </c>
      <c r="C63" s="9"/>
      <c r="D63" s="2">
        <v>263247.51</v>
      </c>
      <c r="E63" s="2">
        <v>263247.51</v>
      </c>
      <c r="F63" s="2">
        <v>0</v>
      </c>
      <c r="G63" s="2">
        <f t="shared" si="4"/>
        <v>0</v>
      </c>
      <c r="H63" s="2"/>
      <c r="I63" s="2"/>
      <c r="J63" s="16">
        <f t="shared" si="0"/>
        <v>0</v>
      </c>
    </row>
    <row r="64" spans="1:10" ht="18.75">
      <c r="A64" s="8" t="s">
        <v>74</v>
      </c>
      <c r="B64" s="12" t="s">
        <v>6</v>
      </c>
      <c r="C64" s="9">
        <v>700</v>
      </c>
      <c r="D64" s="2">
        <v>1343734189.8800001</v>
      </c>
      <c r="E64" s="2">
        <v>297942436.08999997</v>
      </c>
      <c r="F64" s="2">
        <v>1045791753.7900002</v>
      </c>
      <c r="G64" s="2">
        <f>G65+G85</f>
        <v>1044462502.22</v>
      </c>
      <c r="H64" s="2">
        <f>H65+H85</f>
        <v>221637083.60000002</v>
      </c>
      <c r="I64" s="2">
        <f>I65+I85</f>
        <v>822825418.61999989</v>
      </c>
      <c r="J64" s="16">
        <f t="shared" si="0"/>
        <v>77.728356551921479</v>
      </c>
    </row>
    <row r="65" spans="1:10" ht="18.75">
      <c r="A65" s="8" t="s">
        <v>73</v>
      </c>
      <c r="B65" s="12" t="s">
        <v>5</v>
      </c>
      <c r="C65" s="9">
        <v>701</v>
      </c>
      <c r="D65" s="2">
        <v>1020644111.7200001</v>
      </c>
      <c r="E65" s="2">
        <v>178760919.14999995</v>
      </c>
      <c r="F65" s="2">
        <v>841883192.57000017</v>
      </c>
      <c r="G65" s="2">
        <f>SUM(G66:G84)</f>
        <v>802351101.37</v>
      </c>
      <c r="H65" s="2">
        <f>SUM(H66:H84)</f>
        <v>141854800.91000003</v>
      </c>
      <c r="I65" s="2">
        <f>SUM(I66:I84)</f>
        <v>660496300.45999992</v>
      </c>
      <c r="J65" s="16">
        <f t="shared" si="0"/>
        <v>78.612230468646857</v>
      </c>
    </row>
    <row r="66" spans="1:10" ht="37.5">
      <c r="A66" s="8" t="s">
        <v>72</v>
      </c>
      <c r="B66" s="12" t="s">
        <v>31</v>
      </c>
      <c r="C66" s="9"/>
      <c r="D66" s="2">
        <v>117541456.31999999</v>
      </c>
      <c r="E66" s="2">
        <v>28468562.02</v>
      </c>
      <c r="F66" s="2">
        <v>89072894.299999997</v>
      </c>
      <c r="G66" s="2">
        <f t="shared" ref="G66:G84" si="5">H66+I66</f>
        <v>67468530.370000005</v>
      </c>
      <c r="H66" s="2">
        <v>28468530.370000001</v>
      </c>
      <c r="I66" s="2">
        <f>39000000</f>
        <v>39000000</v>
      </c>
      <c r="J66" s="16">
        <f t="shared" si="0"/>
        <v>57.39977407317528</v>
      </c>
    </row>
    <row r="67" spans="1:10" ht="37.5">
      <c r="A67" s="8" t="s">
        <v>71</v>
      </c>
      <c r="B67" s="12" t="s">
        <v>30</v>
      </c>
      <c r="C67" s="9"/>
      <c r="D67" s="2">
        <v>163695794.66999999</v>
      </c>
      <c r="E67" s="2">
        <v>37069978.369999997</v>
      </c>
      <c r="F67" s="2">
        <v>126625816.3</v>
      </c>
      <c r="G67" s="2">
        <f t="shared" si="5"/>
        <v>114322773.60999998</v>
      </c>
      <c r="H67" s="2">
        <v>28443620.190000001</v>
      </c>
      <c r="I67" s="2">
        <f>37140617.48+48738535.94</f>
        <v>85879153.419999987</v>
      </c>
      <c r="J67" s="16">
        <f t="shared" si="0"/>
        <v>69.83855256664792</v>
      </c>
    </row>
    <row r="68" spans="1:10" ht="37.5">
      <c r="A68" s="8" t="s">
        <v>70</v>
      </c>
      <c r="B68" s="12" t="s">
        <v>170</v>
      </c>
      <c r="C68" s="9"/>
      <c r="D68" s="2">
        <v>69943019.719999999</v>
      </c>
      <c r="E68" s="2">
        <v>7510336.2999999998</v>
      </c>
      <c r="F68" s="2">
        <v>62432683.420000002</v>
      </c>
      <c r="G68" s="2">
        <f t="shared" si="5"/>
        <v>69943019.719999999</v>
      </c>
      <c r="H68" s="2">
        <v>7510336.2999999998</v>
      </c>
      <c r="I68" s="2">
        <f>62432683.42</f>
        <v>62432683.420000002</v>
      </c>
      <c r="J68" s="16">
        <f t="shared" si="0"/>
        <v>100</v>
      </c>
    </row>
    <row r="69" spans="1:10" ht="56.25">
      <c r="A69" s="8" t="s">
        <v>69</v>
      </c>
      <c r="B69" s="12" t="s">
        <v>29</v>
      </c>
      <c r="C69" s="9"/>
      <c r="D69" s="2">
        <v>96560838.069999993</v>
      </c>
      <c r="E69" s="2">
        <v>9014199.9700000007</v>
      </c>
      <c r="F69" s="2">
        <v>87546638.099999994</v>
      </c>
      <c r="G69" s="2">
        <f t="shared" si="5"/>
        <v>96413130.909999996</v>
      </c>
      <c r="H69" s="2">
        <v>8866492.8100000005</v>
      </c>
      <c r="I69" s="2">
        <f>87546638.1</f>
        <v>87546638.099999994</v>
      </c>
      <c r="J69" s="16">
        <f t="shared" si="0"/>
        <v>99.847032023590231</v>
      </c>
    </row>
    <row r="70" spans="1:10" ht="150">
      <c r="A70" s="8" t="s">
        <v>68</v>
      </c>
      <c r="B70" s="12" t="s">
        <v>67</v>
      </c>
      <c r="C70" s="9"/>
      <c r="D70" s="2">
        <v>78730566.349999994</v>
      </c>
      <c r="E70" s="2">
        <v>4686800.67</v>
      </c>
      <c r="F70" s="2">
        <v>74043765.680000007</v>
      </c>
      <c r="G70" s="2">
        <f t="shared" si="5"/>
        <v>75392810.210000008</v>
      </c>
      <c r="H70" s="2">
        <f>4336343.27</f>
        <v>4336343.2699999996</v>
      </c>
      <c r="I70" s="2">
        <f>887175.65+70169291.29</f>
        <v>71056466.940000013</v>
      </c>
      <c r="J70" s="16">
        <f t="shared" si="0"/>
        <v>95.760533303975166</v>
      </c>
    </row>
    <row r="71" spans="1:10" ht="131.25">
      <c r="A71" s="8" t="s">
        <v>66</v>
      </c>
      <c r="B71" s="12" t="s">
        <v>28</v>
      </c>
      <c r="C71" s="9"/>
      <c r="D71" s="2">
        <v>97633940.390000001</v>
      </c>
      <c r="E71" s="2">
        <v>9383879.4100000001</v>
      </c>
      <c r="F71" s="2">
        <v>88250060.980000004</v>
      </c>
      <c r="G71" s="2">
        <f t="shared" si="5"/>
        <v>95322494.230000004</v>
      </c>
      <c r="H71" s="2">
        <v>7780692.7800000003</v>
      </c>
      <c r="I71" s="2">
        <f>24866001.45+62675800</f>
        <v>87541801.450000003</v>
      </c>
      <c r="J71" s="16">
        <f t="shared" si="0"/>
        <v>97.632538284568966</v>
      </c>
    </row>
    <row r="72" spans="1:10" ht="168.75">
      <c r="A72" s="8" t="s">
        <v>65</v>
      </c>
      <c r="B72" s="12" t="s">
        <v>23</v>
      </c>
      <c r="C72" s="9"/>
      <c r="D72" s="2">
        <v>99016141.930000007</v>
      </c>
      <c r="E72" s="2">
        <v>28283926.550000001</v>
      </c>
      <c r="F72" s="2">
        <v>70732215.379999995</v>
      </c>
      <c r="G72" s="2">
        <f t="shared" si="5"/>
        <v>97125727.950000018</v>
      </c>
      <c r="H72" s="2">
        <v>26921277.18</v>
      </c>
      <c r="I72" s="2">
        <f>63379430.77+6825020</f>
        <v>70204450.770000011</v>
      </c>
      <c r="J72" s="16">
        <f t="shared" si="0"/>
        <v>98.090802223604683</v>
      </c>
    </row>
    <row r="73" spans="1:10" ht="150">
      <c r="A73" s="8" t="s">
        <v>64</v>
      </c>
      <c r="B73" s="12" t="s">
        <v>27</v>
      </c>
      <c r="C73" s="9"/>
      <c r="D73" s="2">
        <v>78120457.590000004</v>
      </c>
      <c r="E73" s="2">
        <v>5149679.59</v>
      </c>
      <c r="F73" s="2">
        <v>72970778</v>
      </c>
      <c r="G73" s="2">
        <f t="shared" si="5"/>
        <v>76465678.179999992</v>
      </c>
      <c r="H73" s="2">
        <v>4975051.66</v>
      </c>
      <c r="I73" s="2">
        <f>2337036.52+69153590</f>
        <v>71490626.519999996</v>
      </c>
      <c r="J73" s="16">
        <f t="shared" si="0"/>
        <v>97.881759194646804</v>
      </c>
    </row>
    <row r="74" spans="1:10" ht="150">
      <c r="A74" s="8" t="s">
        <v>63</v>
      </c>
      <c r="B74" s="12" t="s">
        <v>171</v>
      </c>
      <c r="C74" s="9"/>
      <c r="D74" s="2">
        <v>99522351.140000001</v>
      </c>
      <c r="E74" s="2">
        <v>21913019.300000001</v>
      </c>
      <c r="F74" s="2">
        <v>77609331.840000004</v>
      </c>
      <c r="G74" s="2">
        <f t="shared" si="5"/>
        <v>83431646.270000011</v>
      </c>
      <c r="H74" s="2">
        <v>5822314.4299999997</v>
      </c>
      <c r="I74" s="2">
        <f>77609331.84</f>
        <v>77609331.840000004</v>
      </c>
      <c r="J74" s="16">
        <f t="shared" si="0"/>
        <v>83.83206919281389</v>
      </c>
    </row>
    <row r="75" spans="1:10" ht="56.25">
      <c r="A75" s="8" t="s">
        <v>62</v>
      </c>
      <c r="B75" s="12" t="s">
        <v>172</v>
      </c>
      <c r="C75" s="9"/>
      <c r="D75" s="2">
        <v>2250341.7000000002</v>
      </c>
      <c r="E75" s="2">
        <v>153961.92000000001</v>
      </c>
      <c r="F75" s="2">
        <v>2096379.78</v>
      </c>
      <c r="G75" s="2">
        <f t="shared" si="5"/>
        <v>2250341.7000000002</v>
      </c>
      <c r="H75" s="2">
        <v>153961.92000000001</v>
      </c>
      <c r="I75" s="2">
        <f>2096379.78</f>
        <v>2096379.78</v>
      </c>
      <c r="J75" s="16">
        <f t="shared" ref="J75:J96" si="6">G75*100/D75</f>
        <v>100</v>
      </c>
    </row>
    <row r="76" spans="1:10" ht="37.5">
      <c r="A76" s="8" t="s">
        <v>61</v>
      </c>
      <c r="B76" s="12" t="s">
        <v>26</v>
      </c>
      <c r="C76" s="9"/>
      <c r="D76" s="2">
        <v>29656</v>
      </c>
      <c r="E76" s="2">
        <v>29656</v>
      </c>
      <c r="F76" s="2">
        <v>0</v>
      </c>
      <c r="G76" s="2">
        <f t="shared" si="5"/>
        <v>29656</v>
      </c>
      <c r="H76" s="2">
        <v>29656</v>
      </c>
      <c r="I76" s="2"/>
      <c r="J76" s="16">
        <f t="shared" si="6"/>
        <v>100</v>
      </c>
    </row>
    <row r="77" spans="1:10" ht="37.5">
      <c r="A77" s="8" t="s">
        <v>60</v>
      </c>
      <c r="B77" s="12" t="s">
        <v>25</v>
      </c>
      <c r="C77" s="9"/>
      <c r="D77" s="2">
        <v>90352404.859999999</v>
      </c>
      <c r="E77" s="2">
        <v>11054176.289999999</v>
      </c>
      <c r="F77" s="2">
        <v>79298228.569999993</v>
      </c>
      <c r="G77" s="2">
        <f t="shared" si="5"/>
        <v>6685067.0999999996</v>
      </c>
      <c r="H77" s="2">
        <v>3472497.45</v>
      </c>
      <c r="I77" s="2">
        <f>3212569.65</f>
        <v>3212569.65</v>
      </c>
      <c r="J77" s="16">
        <f t="shared" si="6"/>
        <v>7.3988812033929081</v>
      </c>
    </row>
    <row r="78" spans="1:10" ht="37.5">
      <c r="A78" s="8" t="s">
        <v>59</v>
      </c>
      <c r="B78" s="12" t="s">
        <v>173</v>
      </c>
      <c r="C78" s="9"/>
      <c r="D78" s="2">
        <v>2600378.64</v>
      </c>
      <c r="E78" s="2">
        <v>174180.07</v>
      </c>
      <c r="F78" s="2">
        <v>2426198.5699999998</v>
      </c>
      <c r="G78" s="2">
        <f t="shared" si="5"/>
        <v>2600378.6399999997</v>
      </c>
      <c r="H78" s="2">
        <v>174180.07</v>
      </c>
      <c r="I78" s="2">
        <f>2426198.57</f>
        <v>2426198.5699999998</v>
      </c>
      <c r="J78" s="16">
        <f t="shared" si="6"/>
        <v>99.999999999999986</v>
      </c>
    </row>
    <row r="79" spans="1:10" ht="93.75">
      <c r="A79" s="8" t="s">
        <v>58</v>
      </c>
      <c r="B79" s="12" t="s">
        <v>24</v>
      </c>
      <c r="C79" s="9"/>
      <c r="D79" s="2">
        <v>13143070.029999999</v>
      </c>
      <c r="E79" s="2">
        <v>13143070.029999999</v>
      </c>
      <c r="F79" s="2">
        <v>0</v>
      </c>
      <c r="G79" s="2">
        <f t="shared" si="5"/>
        <v>13143070.029999999</v>
      </c>
      <c r="H79" s="2">
        <v>13143070.029999999</v>
      </c>
      <c r="I79" s="2"/>
      <c r="J79" s="16">
        <f t="shared" si="6"/>
        <v>100</v>
      </c>
    </row>
    <row r="80" spans="1:10" ht="37.5">
      <c r="A80" s="8" t="s">
        <v>57</v>
      </c>
      <c r="B80" s="12" t="s">
        <v>174</v>
      </c>
      <c r="C80" s="9"/>
      <c r="D80" s="2">
        <v>3052016.2</v>
      </c>
      <c r="E80" s="2">
        <v>839752.2</v>
      </c>
      <c r="F80" s="2">
        <v>2212264</v>
      </c>
      <c r="G80" s="2">
        <f t="shared" si="5"/>
        <v>573028.77</v>
      </c>
      <c r="H80" s="2">
        <v>573028.77</v>
      </c>
      <c r="I80" s="2"/>
      <c r="J80" s="16">
        <f t="shared" si="6"/>
        <v>18.775417050538589</v>
      </c>
    </row>
    <row r="81" spans="1:10" ht="37.5">
      <c r="A81" s="8" t="s">
        <v>56</v>
      </c>
      <c r="B81" s="12" t="s">
        <v>175</v>
      </c>
      <c r="C81" s="9"/>
      <c r="D81" s="2">
        <v>18687.75</v>
      </c>
      <c r="E81" s="2">
        <v>18687.75</v>
      </c>
      <c r="F81" s="2">
        <v>0</v>
      </c>
      <c r="G81" s="2">
        <f t="shared" si="5"/>
        <v>18687.75</v>
      </c>
      <c r="H81" s="2">
        <v>18687.75</v>
      </c>
      <c r="I81" s="2"/>
      <c r="J81" s="16">
        <f t="shared" si="6"/>
        <v>100</v>
      </c>
    </row>
    <row r="82" spans="1:10" ht="37.5">
      <c r="A82" s="8" t="s">
        <v>55</v>
      </c>
      <c r="B82" s="12" t="s">
        <v>176</v>
      </c>
      <c r="C82" s="9"/>
      <c r="D82" s="2">
        <v>2064322.92</v>
      </c>
      <c r="E82" s="2">
        <v>402561.92</v>
      </c>
      <c r="F82" s="2">
        <v>1661761</v>
      </c>
      <c r="G82" s="2">
        <f t="shared" si="5"/>
        <v>291588.76</v>
      </c>
      <c r="H82" s="2">
        <v>291588.76</v>
      </c>
      <c r="I82" s="2"/>
      <c r="J82" s="16">
        <f t="shared" si="6"/>
        <v>14.125152473722475</v>
      </c>
    </row>
    <row r="83" spans="1:10" ht="56.25">
      <c r="A83" s="8" t="s">
        <v>54</v>
      </c>
      <c r="B83" s="12" t="s">
        <v>183</v>
      </c>
      <c r="C83" s="9"/>
      <c r="D83" s="2">
        <v>1902063.87</v>
      </c>
      <c r="E83" s="2">
        <v>400649.22</v>
      </c>
      <c r="F83" s="2">
        <v>1501414.65</v>
      </c>
      <c r="G83" s="2">
        <f t="shared" si="5"/>
        <v>300384.06</v>
      </c>
      <c r="H83" s="2">
        <v>300384.06</v>
      </c>
      <c r="I83" s="2"/>
      <c r="J83" s="16">
        <f t="shared" si="6"/>
        <v>15.792532771257569</v>
      </c>
    </row>
    <row r="84" spans="1:10" ht="37.5">
      <c r="A84" s="8" t="s">
        <v>53</v>
      </c>
      <c r="B84" s="12" t="s">
        <v>177</v>
      </c>
      <c r="C84" s="9"/>
      <c r="D84" s="2">
        <v>4466603.57</v>
      </c>
      <c r="E84" s="2">
        <v>1063841.57</v>
      </c>
      <c r="F84" s="2">
        <v>3402762</v>
      </c>
      <c r="G84" s="2">
        <f t="shared" si="5"/>
        <v>573087.11</v>
      </c>
      <c r="H84" s="2">
        <v>573087.11</v>
      </c>
      <c r="I84" s="2"/>
      <c r="J84" s="16">
        <f t="shared" si="6"/>
        <v>12.830489677865009</v>
      </c>
    </row>
    <row r="85" spans="1:10" ht="18.75">
      <c r="A85" s="8" t="s">
        <v>52</v>
      </c>
      <c r="B85" s="12" t="s">
        <v>4</v>
      </c>
      <c r="C85" s="9">
        <v>702</v>
      </c>
      <c r="D85" s="2">
        <v>323090078.15999997</v>
      </c>
      <c r="E85" s="2">
        <v>119181516.94</v>
      </c>
      <c r="F85" s="2">
        <v>203908561.22</v>
      </c>
      <c r="G85" s="2">
        <f>SUM(G86:G90)</f>
        <v>242111400.84999996</v>
      </c>
      <c r="H85" s="2">
        <f>SUM(H86:H90)</f>
        <v>79782282.689999998</v>
      </c>
      <c r="I85" s="2">
        <f>SUM(I86:I90)</f>
        <v>162329118.16</v>
      </c>
      <c r="J85" s="16">
        <f t="shared" si="6"/>
        <v>74.936191859813803</v>
      </c>
    </row>
    <row r="86" spans="1:10" ht="37.5">
      <c r="A86" s="8" t="s">
        <v>51</v>
      </c>
      <c r="B86" s="12" t="s">
        <v>178</v>
      </c>
      <c r="C86" s="9"/>
      <c r="D86" s="2">
        <v>74125105.689999998</v>
      </c>
      <c r="E86" s="2">
        <v>39644575.200000003</v>
      </c>
      <c r="F86" s="2">
        <v>34480530.490000002</v>
      </c>
      <c r="G86" s="2">
        <f>H86+I86</f>
        <v>70314267</v>
      </c>
      <c r="H86" s="2">
        <v>35833736.509999998</v>
      </c>
      <c r="I86" s="2">
        <f>34480530.49</f>
        <v>34480530.490000002</v>
      </c>
      <c r="J86" s="16">
        <f t="shared" si="6"/>
        <v>94.858909603532467</v>
      </c>
    </row>
    <row r="87" spans="1:10" ht="37.5">
      <c r="A87" s="8" t="s">
        <v>50</v>
      </c>
      <c r="B87" s="12" t="s">
        <v>179</v>
      </c>
      <c r="C87" s="9"/>
      <c r="D87" s="2">
        <v>228407898.74000001</v>
      </c>
      <c r="E87" s="2">
        <v>62087898.740000002</v>
      </c>
      <c r="F87" s="2">
        <v>166320000</v>
      </c>
      <c r="G87" s="2">
        <f>H87+I87</f>
        <v>159466612.28999999</v>
      </c>
      <c r="H87" s="2">
        <v>31618024.620000001</v>
      </c>
      <c r="I87" s="2">
        <f>48595681.39+79252906.28</f>
        <v>127848587.67</v>
      </c>
      <c r="J87" s="16">
        <f t="shared" si="6"/>
        <v>69.816592670257492</v>
      </c>
    </row>
    <row r="88" spans="1:10" ht="37.5">
      <c r="A88" s="8" t="s">
        <v>49</v>
      </c>
      <c r="B88" s="12" t="s">
        <v>22</v>
      </c>
      <c r="C88" s="9"/>
      <c r="D88" s="2">
        <v>13142885.09</v>
      </c>
      <c r="E88" s="2">
        <v>10034854.359999999</v>
      </c>
      <c r="F88" s="2">
        <v>3108030.73</v>
      </c>
      <c r="G88" s="2">
        <f>H88+I88</f>
        <v>9310822.9199999999</v>
      </c>
      <c r="H88" s="2">
        <v>9310822.9199999999</v>
      </c>
      <c r="I88" s="2"/>
      <c r="J88" s="16">
        <f t="shared" si="6"/>
        <v>70.843067227943024</v>
      </c>
    </row>
    <row r="89" spans="1:10" ht="37.5">
      <c r="A89" s="8" t="s">
        <v>48</v>
      </c>
      <c r="B89" s="12" t="s">
        <v>180</v>
      </c>
      <c r="C89" s="9"/>
      <c r="D89" s="2">
        <v>4414188.6399999997</v>
      </c>
      <c r="E89" s="2">
        <v>4414188.6399999997</v>
      </c>
      <c r="F89" s="2">
        <v>0</v>
      </c>
      <c r="G89" s="2">
        <f>H89+I89</f>
        <v>19698.64</v>
      </c>
      <c r="H89" s="2">
        <v>19698.64</v>
      </c>
      <c r="I89" s="2"/>
      <c r="J89" s="16">
        <f t="shared" si="6"/>
        <v>0.4462573217079368</v>
      </c>
    </row>
    <row r="90" spans="1:10" ht="56.25">
      <c r="A90" s="8" t="s">
        <v>47</v>
      </c>
      <c r="B90" s="12" t="s">
        <v>21</v>
      </c>
      <c r="C90" s="9"/>
      <c r="D90" s="2">
        <v>3000000</v>
      </c>
      <c r="E90" s="2">
        <v>3000000</v>
      </c>
      <c r="F90" s="2">
        <v>0</v>
      </c>
      <c r="G90" s="2">
        <f>H90+I90</f>
        <v>3000000</v>
      </c>
      <c r="H90" s="2">
        <v>3000000</v>
      </c>
      <c r="I90" s="2"/>
      <c r="J90" s="16">
        <f t="shared" si="6"/>
        <v>100</v>
      </c>
    </row>
    <row r="91" spans="1:10" ht="18.75">
      <c r="A91" s="8" t="s">
        <v>46</v>
      </c>
      <c r="B91" s="12" t="s">
        <v>3</v>
      </c>
      <c r="C91" s="9">
        <v>800</v>
      </c>
      <c r="D91" s="2">
        <v>17467539.260000002</v>
      </c>
      <c r="E91" s="2">
        <v>10771928.289999999</v>
      </c>
      <c r="F91" s="2">
        <v>6695610.9699999997</v>
      </c>
      <c r="G91" s="2">
        <f t="shared" ref="G91:I92" si="7">G92</f>
        <v>4590827.32</v>
      </c>
      <c r="H91" s="2">
        <f t="shared" si="7"/>
        <v>4590827.32</v>
      </c>
      <c r="I91" s="2">
        <f t="shared" si="7"/>
        <v>0</v>
      </c>
      <c r="J91" s="16">
        <f t="shared" si="6"/>
        <v>26.282049530083608</v>
      </c>
    </row>
    <row r="92" spans="1:10" ht="18.75">
      <c r="A92" s="8" t="s">
        <v>45</v>
      </c>
      <c r="B92" s="12" t="s">
        <v>2</v>
      </c>
      <c r="C92" s="9">
        <v>801</v>
      </c>
      <c r="D92" s="2">
        <v>17467539.260000002</v>
      </c>
      <c r="E92" s="2">
        <v>10771928.289999999</v>
      </c>
      <c r="F92" s="2">
        <v>6695610.9699999997</v>
      </c>
      <c r="G92" s="2">
        <f t="shared" si="7"/>
        <v>4590827.32</v>
      </c>
      <c r="H92" s="2">
        <f t="shared" si="7"/>
        <v>4590827.32</v>
      </c>
      <c r="I92" s="2">
        <f t="shared" si="7"/>
        <v>0</v>
      </c>
      <c r="J92" s="16">
        <f t="shared" si="6"/>
        <v>26.282049530083608</v>
      </c>
    </row>
    <row r="93" spans="1:10" ht="75">
      <c r="A93" s="8" t="s">
        <v>44</v>
      </c>
      <c r="B93" s="12" t="s">
        <v>20</v>
      </c>
      <c r="C93" s="9"/>
      <c r="D93" s="2">
        <v>17467539.260000002</v>
      </c>
      <c r="E93" s="2">
        <v>10771928.289999999</v>
      </c>
      <c r="F93" s="2">
        <v>6695610.9699999997</v>
      </c>
      <c r="G93" s="2">
        <f>H93+I93</f>
        <v>4590827.32</v>
      </c>
      <c r="H93" s="2">
        <f>347838+4242989.32</f>
        <v>4590827.32</v>
      </c>
      <c r="I93" s="2"/>
      <c r="J93" s="16">
        <f t="shared" si="6"/>
        <v>26.282049530083608</v>
      </c>
    </row>
    <row r="94" spans="1:10" ht="18.75">
      <c r="A94" s="8" t="s">
        <v>43</v>
      </c>
      <c r="B94" s="12" t="s">
        <v>1</v>
      </c>
      <c r="C94" s="9">
        <v>1100</v>
      </c>
      <c r="D94" s="2">
        <v>180373860.36000001</v>
      </c>
      <c r="E94" s="2">
        <v>120373860.36</v>
      </c>
      <c r="F94" s="2">
        <v>60000000</v>
      </c>
      <c r="G94" s="2">
        <f t="shared" ref="G94:I95" si="8">G95</f>
        <v>177515396.19</v>
      </c>
      <c r="H94" s="2">
        <f t="shared" si="8"/>
        <v>117515396.19</v>
      </c>
      <c r="I94" s="2">
        <f t="shared" si="8"/>
        <v>60000000</v>
      </c>
      <c r="J94" s="16">
        <f t="shared" si="6"/>
        <v>98.41525586673427</v>
      </c>
    </row>
    <row r="95" spans="1:10" ht="18.75">
      <c r="A95" s="8" t="s">
        <v>42</v>
      </c>
      <c r="B95" s="12" t="s">
        <v>0</v>
      </c>
      <c r="C95" s="9">
        <v>1102</v>
      </c>
      <c r="D95" s="2">
        <v>180373860.36000001</v>
      </c>
      <c r="E95" s="2">
        <v>120373860.36</v>
      </c>
      <c r="F95" s="2">
        <v>60000000</v>
      </c>
      <c r="G95" s="2">
        <f t="shared" si="8"/>
        <v>177515396.19</v>
      </c>
      <c r="H95" s="2">
        <f t="shared" si="8"/>
        <v>117515396.19</v>
      </c>
      <c r="I95" s="2">
        <f t="shared" si="8"/>
        <v>60000000</v>
      </c>
      <c r="J95" s="16">
        <f t="shared" si="6"/>
        <v>98.41525586673427</v>
      </c>
    </row>
    <row r="96" spans="1:10" ht="56.25">
      <c r="A96" s="8" t="s">
        <v>41</v>
      </c>
      <c r="B96" s="12" t="s">
        <v>19</v>
      </c>
      <c r="C96" s="9"/>
      <c r="D96" s="2">
        <v>180373860.36000001</v>
      </c>
      <c r="E96" s="2">
        <v>120373860.36</v>
      </c>
      <c r="F96" s="2">
        <v>60000000</v>
      </c>
      <c r="G96" s="2">
        <f>H96+I96</f>
        <v>177515396.19</v>
      </c>
      <c r="H96" s="2">
        <v>117515396.19</v>
      </c>
      <c r="I96" s="2">
        <v>60000000</v>
      </c>
      <c r="J96" s="16">
        <f t="shared" si="6"/>
        <v>98.41525586673427</v>
      </c>
    </row>
    <row r="97" spans="1:10">
      <c r="A97" s="4"/>
      <c r="B97" s="4"/>
      <c r="C97" s="4"/>
      <c r="D97" s="4"/>
      <c r="E97" s="4"/>
      <c r="F97" s="4"/>
    </row>
    <row r="98" spans="1:10" s="14" customFormat="1" ht="111.6" customHeight="1">
      <c r="A98" s="22" t="s">
        <v>143</v>
      </c>
      <c r="B98" s="22"/>
      <c r="C98" s="22"/>
      <c r="D98" s="22"/>
      <c r="E98" s="22"/>
      <c r="F98" s="22"/>
      <c r="G98" s="22"/>
      <c r="H98" s="22"/>
      <c r="I98" s="22"/>
      <c r="J98" s="22"/>
    </row>
    <row r="99" spans="1:10" ht="18.75">
      <c r="A99" s="6"/>
      <c r="B99" s="4"/>
      <c r="C99" s="4"/>
      <c r="D99" s="4"/>
      <c r="E99" s="4"/>
      <c r="F99" s="4"/>
    </row>
  </sheetData>
  <mergeCells count="8">
    <mergeCell ref="A98:J98"/>
    <mergeCell ref="G8:G9"/>
    <mergeCell ref="J8:J9"/>
    <mergeCell ref="A5:J5"/>
    <mergeCell ref="A8:A9"/>
    <mergeCell ref="B8:B9"/>
    <mergeCell ref="C8:C9"/>
    <mergeCell ref="D8:D9"/>
  </mergeCells>
  <phoneticPr fontId="4" type="noConversion"/>
  <printOptions horizontalCentered="1"/>
  <pageMargins left="1.1811023622047245" right="0.59055118110236227" top="0.78740157480314965" bottom="0.78740157480314965" header="0.51181102362204722" footer="0.51181102362204722"/>
  <pageSetup paperSize="9" scale="58" fitToHeight="0" orientation="landscape" r:id="rId1"/>
  <headerFooter differentFirst="1" alignWithMargins="0">
    <oddHeader>&amp;C&amp;"Times New Roman,обычный"&amp;16&amp;P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№13</vt:lpstr>
      <vt:lpstr>'Приложение №13'!Заголовки_для_печати</vt:lpstr>
      <vt:lpstr>'Приложение №13'!Область_печати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</dc:creator>
  <cp:lastModifiedBy>von</cp:lastModifiedBy>
  <cp:lastPrinted>2016-04-04T05:42:10Z</cp:lastPrinted>
  <dcterms:created xsi:type="dcterms:W3CDTF">2016-01-12T12:54:53Z</dcterms:created>
  <dcterms:modified xsi:type="dcterms:W3CDTF">2016-04-04T05:42:31Z</dcterms:modified>
</cp:coreProperties>
</file>